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60" windowWidth="14235" windowHeight="7425"/>
  </bookViews>
  <sheets>
    <sheet name="Table 1" sheetId="1" r:id="rId1"/>
    <sheet name="Table 2" sheetId="2" r:id="rId2"/>
    <sheet name="Table 3" sheetId="3" r:id="rId3"/>
  </sheets>
  <calcPr calcId="125725"/>
</workbook>
</file>

<file path=xl/calcChain.xml><?xml version="1.0" encoding="utf-8"?>
<calcChain xmlns="http://schemas.openxmlformats.org/spreadsheetml/2006/main">
  <c r="P39" i="3"/>
  <c r="P41"/>
  <c r="P37"/>
  <c r="P34"/>
  <c r="P32"/>
  <c r="N41"/>
  <c r="N39"/>
  <c r="N37"/>
  <c r="N34"/>
  <c r="N32"/>
  <c r="P35"/>
  <c r="N35"/>
  <c r="J43"/>
  <c r="P12"/>
  <c r="P13"/>
  <c r="P15"/>
  <c r="P17"/>
  <c r="P19"/>
  <c r="P10"/>
  <c r="P21"/>
  <c r="N12"/>
  <c r="N13"/>
  <c r="N15"/>
  <c r="N17"/>
  <c r="N19"/>
  <c r="N10"/>
  <c r="N21"/>
  <c r="I43"/>
  <c r="E43"/>
  <c r="K41"/>
  <c r="G41"/>
  <c r="K39"/>
  <c r="G39"/>
  <c r="K37"/>
  <c r="G37"/>
  <c r="K35"/>
  <c r="G35"/>
  <c r="K34"/>
  <c r="G34"/>
  <c r="K32"/>
  <c r="K43"/>
  <c r="G32"/>
  <c r="F43"/>
  <c r="J21"/>
  <c r="I21"/>
  <c r="F21"/>
  <c r="E21"/>
  <c r="K19"/>
  <c r="G19"/>
  <c r="K17"/>
  <c r="G17"/>
  <c r="K15"/>
  <c r="G15"/>
  <c r="K13"/>
  <c r="G13"/>
  <c r="K12"/>
  <c r="G12"/>
  <c r="K10"/>
  <c r="K21"/>
  <c r="G10"/>
  <c r="G21"/>
  <c r="K29" i="2"/>
  <c r="M29"/>
  <c r="K28"/>
  <c r="M28"/>
  <c r="E29"/>
  <c r="G29"/>
  <c r="E28"/>
  <c r="G28"/>
  <c r="K20"/>
  <c r="M20"/>
  <c r="K19"/>
  <c r="M19"/>
  <c r="E20"/>
  <c r="G20"/>
  <c r="E19"/>
  <c r="G19"/>
  <c r="K10"/>
  <c r="M10"/>
  <c r="K9"/>
  <c r="M9"/>
  <c r="E10"/>
  <c r="G10"/>
  <c r="E9"/>
  <c r="G9"/>
  <c r="U44" i="1"/>
  <c r="Q44"/>
  <c r="M44"/>
  <c r="H44"/>
  <c r="D44"/>
  <c r="U42"/>
  <c r="Q42"/>
  <c r="M42"/>
  <c r="H42"/>
  <c r="D42"/>
  <c r="U40"/>
  <c r="Q40"/>
  <c r="M40"/>
  <c r="H40"/>
  <c r="D40"/>
  <c r="U38"/>
  <c r="Q38"/>
  <c r="M38"/>
  <c r="H38"/>
  <c r="D38"/>
  <c r="U36"/>
  <c r="Q36"/>
  <c r="M36"/>
  <c r="H36"/>
  <c r="D36"/>
  <c r="U34"/>
  <c r="Q34"/>
  <c r="M34"/>
  <c r="H34"/>
  <c r="D34"/>
  <c r="U32"/>
  <c r="Q32"/>
  <c r="M32"/>
  <c r="H32"/>
  <c r="D32"/>
  <c r="U30"/>
  <c r="Q30"/>
  <c r="M30"/>
  <c r="H30"/>
  <c r="D30"/>
  <c r="U28"/>
  <c r="Q28"/>
  <c r="M28"/>
  <c r="D28"/>
  <c r="U26"/>
  <c r="Q26"/>
  <c r="M26"/>
  <c r="H26"/>
  <c r="D26"/>
  <c r="U24"/>
  <c r="Q24"/>
  <c r="M24"/>
  <c r="H24"/>
  <c r="D24"/>
  <c r="U22"/>
  <c r="Q22"/>
  <c r="M22"/>
  <c r="H22"/>
  <c r="D22"/>
  <c r="U20"/>
  <c r="Q20"/>
  <c r="M20"/>
  <c r="H20"/>
  <c r="D20"/>
  <c r="U18"/>
  <c r="Q18"/>
  <c r="M18"/>
  <c r="H18"/>
  <c r="D18"/>
  <c r="U16"/>
  <c r="Q16"/>
  <c r="M16"/>
  <c r="H16"/>
  <c r="D16"/>
  <c r="U14"/>
  <c r="Q14"/>
  <c r="M14"/>
  <c r="H14"/>
  <c r="D14"/>
  <c r="U12"/>
  <c r="Q12"/>
  <c r="M12"/>
  <c r="H12"/>
  <c r="D12"/>
  <c r="V10"/>
  <c r="V12"/>
  <c r="V14"/>
  <c r="V16"/>
  <c r="V18"/>
  <c r="V20"/>
  <c r="V22"/>
  <c r="V24"/>
  <c r="V26"/>
  <c r="V28"/>
  <c r="V30"/>
  <c r="V32"/>
  <c r="V34"/>
  <c r="V36"/>
  <c r="V38"/>
  <c r="V40"/>
  <c r="V42"/>
  <c r="V44"/>
  <c r="U10"/>
  <c r="U46"/>
  <c r="U47"/>
  <c r="R10"/>
  <c r="R12"/>
  <c r="R14"/>
  <c r="R16"/>
  <c r="R18"/>
  <c r="R20"/>
  <c r="R22"/>
  <c r="R24"/>
  <c r="R26"/>
  <c r="R28"/>
  <c r="R30"/>
  <c r="R32"/>
  <c r="R34"/>
  <c r="R36"/>
  <c r="R38"/>
  <c r="R40"/>
  <c r="R42"/>
  <c r="R44"/>
  <c r="Q10"/>
  <c r="Q46"/>
  <c r="Q47"/>
  <c r="N10"/>
  <c r="N12"/>
  <c r="N14"/>
  <c r="N16"/>
  <c r="N18"/>
  <c r="N20"/>
  <c r="N22"/>
  <c r="N24"/>
  <c r="N26"/>
  <c r="N28"/>
  <c r="N30"/>
  <c r="N32"/>
  <c r="N34"/>
  <c r="N36"/>
  <c r="N38"/>
  <c r="N40"/>
  <c r="N42"/>
  <c r="N44"/>
  <c r="M10"/>
  <c r="M46"/>
  <c r="M47"/>
  <c r="H10"/>
  <c r="H46"/>
  <c r="H47"/>
  <c r="E10"/>
  <c r="E12"/>
  <c r="E14"/>
  <c r="E16"/>
  <c r="E18"/>
  <c r="E20"/>
  <c r="E22"/>
  <c r="E24"/>
  <c r="E26"/>
  <c r="E28"/>
  <c r="E30"/>
  <c r="E32"/>
  <c r="E34"/>
  <c r="E36"/>
  <c r="E38"/>
  <c r="E40"/>
  <c r="E42"/>
  <c r="E44"/>
  <c r="D10"/>
  <c r="D46"/>
  <c r="D47"/>
  <c r="I8"/>
  <c r="I10"/>
  <c r="I12"/>
  <c r="I14"/>
  <c r="I16"/>
  <c r="I18"/>
  <c r="I20"/>
  <c r="I22"/>
  <c r="I24"/>
  <c r="I26"/>
  <c r="I28"/>
  <c r="I30"/>
  <c r="I32"/>
  <c r="I34"/>
  <c r="I36"/>
  <c r="I38"/>
  <c r="I40"/>
  <c r="I42"/>
  <c r="I44"/>
  <c r="E8"/>
  <c r="L12" i="3"/>
  <c r="L13"/>
  <c r="L15"/>
  <c r="L17"/>
  <c r="L19"/>
  <c r="P43"/>
  <c r="L34"/>
  <c r="L35"/>
  <c r="L37"/>
  <c r="L39"/>
  <c r="L41"/>
  <c r="B50"/>
  <c r="O17"/>
  <c r="O13"/>
  <c r="O10"/>
  <c r="O19"/>
  <c r="O15"/>
  <c r="O12"/>
  <c r="L10"/>
  <c r="L32"/>
  <c r="G43"/>
  <c r="N43"/>
  <c r="O32"/>
  <c r="B51"/>
  <c r="O37"/>
  <c r="O35"/>
  <c r="O41"/>
  <c r="O34"/>
  <c r="O39"/>
</calcChain>
</file>

<file path=xl/sharedStrings.xml><?xml version="1.0" encoding="utf-8"?>
<sst xmlns="http://schemas.openxmlformats.org/spreadsheetml/2006/main" count="196" uniqueCount="50">
  <si>
    <t xml:space="preserve">State of Colorado </t>
  </si>
  <si>
    <t>2012-2030 Demand Forecast</t>
  </si>
  <si>
    <t>Black Hills</t>
  </si>
  <si>
    <t>PSCo</t>
  </si>
  <si>
    <t>Colo Spgs</t>
  </si>
  <si>
    <t>PRPA</t>
  </si>
  <si>
    <t>T-S</t>
  </si>
  <si>
    <t>Growth</t>
  </si>
  <si>
    <t>Demand</t>
  </si>
  <si>
    <t>Base</t>
  </si>
  <si>
    <t xml:space="preserve"> @ 3%</t>
  </si>
  <si>
    <t>Year</t>
  </si>
  <si>
    <t>MW</t>
  </si>
  <si>
    <t>%</t>
  </si>
  <si>
    <t>Ave</t>
  </si>
  <si>
    <t>Forecast by Utility</t>
  </si>
  <si>
    <t>Gwh</t>
  </si>
  <si>
    <t>LF</t>
  </si>
  <si>
    <t>Energy</t>
  </si>
  <si>
    <t>GWh</t>
  </si>
  <si>
    <t>CSU</t>
  </si>
  <si>
    <t>IREA</t>
  </si>
  <si>
    <t>Demand and Energy</t>
  </si>
  <si>
    <t>Table 2</t>
  </si>
  <si>
    <t>Table 1</t>
  </si>
  <si>
    <t>Colorado Demand and Energy Forecast - Long Term Planning</t>
  </si>
  <si>
    <t xml:space="preserve">Utility </t>
  </si>
  <si>
    <t xml:space="preserve">Energy </t>
  </si>
  <si>
    <t xml:space="preserve">T-S </t>
  </si>
  <si>
    <t>Total</t>
  </si>
  <si>
    <t>Base Case</t>
  </si>
  <si>
    <t>30% Energy</t>
  </si>
  <si>
    <t>Energy Part</t>
  </si>
  <si>
    <t>of Total</t>
  </si>
  <si>
    <t>Decimal</t>
  </si>
  <si>
    <t>Part of MW</t>
  </si>
  <si>
    <t xml:space="preserve">Change </t>
  </si>
  <si>
    <t>2012-2030</t>
  </si>
  <si>
    <t>Incremental</t>
  </si>
  <si>
    <t xml:space="preserve">Generation </t>
  </si>
  <si>
    <t>Base Forecast</t>
  </si>
  <si>
    <t>3% Forecast</t>
  </si>
  <si>
    <t>Table 3</t>
  </si>
  <si>
    <t>Forecast</t>
  </si>
  <si>
    <t>2012-2030 Change</t>
  </si>
  <si>
    <t>2012 and 2030 Base and 3%</t>
  </si>
  <si>
    <t xml:space="preserve">Needed </t>
  </si>
  <si>
    <t>With 16%</t>
  </si>
  <si>
    <t xml:space="preserve">Reserves </t>
  </si>
  <si>
    <t>IGD 03/21/2011</t>
  </si>
</sst>
</file>

<file path=xl/styles.xml><?xml version="1.0" encoding="utf-8"?>
<styleSheet xmlns="http://schemas.openxmlformats.org/spreadsheetml/2006/main">
  <numFmts count="5"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0.000"/>
    <numFmt numFmtId="167" formatCode="#,##0.000"/>
  </numFmts>
  <fonts count="4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0"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0" fontId="0" fillId="0" borderId="0" xfId="0" applyFill="1" applyBorder="1"/>
    <xf numFmtId="0" fontId="0" fillId="0" borderId="0" xfId="0" applyFill="1"/>
    <xf numFmtId="0" fontId="2" fillId="0" borderId="0" xfId="0" applyFont="1" applyAlignment="1">
      <alignment horizontal="center"/>
    </xf>
    <xf numFmtId="0" fontId="2" fillId="0" borderId="0" xfId="0" applyFont="1" applyFill="1" applyBorder="1"/>
    <xf numFmtId="0" fontId="0" fillId="0" borderId="0" xfId="0" applyFont="1" applyAlignment="1">
      <alignment horizontal="center"/>
    </xf>
    <xf numFmtId="0" fontId="0" fillId="0" borderId="0" xfId="0" applyFill="1" applyBorder="1" applyAlignment="1">
      <alignment horizontal="center"/>
    </xf>
    <xf numFmtId="1" fontId="0" fillId="0" borderId="0" xfId="0" applyNumberFormat="1" applyAlignment="1">
      <alignment horizontal="center"/>
    </xf>
    <xf numFmtId="3" fontId="0" fillId="0" borderId="0" xfId="0" applyNumberFormat="1" applyFill="1" applyAlignment="1">
      <alignment horizontal="center"/>
    </xf>
    <xf numFmtId="3" fontId="0" fillId="0" borderId="0" xfId="0" applyNumberFormat="1" applyFill="1"/>
    <xf numFmtId="1" fontId="0" fillId="0" borderId="0" xfId="0" applyNumberFormat="1" applyFill="1" applyBorder="1" applyAlignment="1">
      <alignment horizontal="center"/>
    </xf>
    <xf numFmtId="164" fontId="0" fillId="0" borderId="0" xfId="1" applyNumberFormat="1" applyFont="1" applyFill="1" applyBorder="1" applyAlignment="1">
      <alignment horizontal="center"/>
    </xf>
    <xf numFmtId="164" fontId="0" fillId="0" borderId="0" xfId="1" applyNumberFormat="1" applyFont="1"/>
    <xf numFmtId="165" fontId="0" fillId="0" borderId="0" xfId="2" applyNumberFormat="1" applyFont="1" applyAlignment="1">
      <alignment horizontal="center"/>
    </xf>
    <xf numFmtId="165" fontId="0" fillId="0" borderId="0" xfId="2" applyNumberFormat="1" applyFont="1" applyFill="1"/>
    <xf numFmtId="165" fontId="0" fillId="0" borderId="0" xfId="0" applyNumberFormat="1" applyFill="1" applyBorder="1" applyAlignment="1">
      <alignment horizontal="center"/>
    </xf>
    <xf numFmtId="166" fontId="0" fillId="0" borderId="0" xfId="0" applyNumberFormat="1" applyAlignment="1">
      <alignment horizontal="center"/>
    </xf>
    <xf numFmtId="167" fontId="0" fillId="0" borderId="0" xfId="0" applyNumberFormat="1"/>
    <xf numFmtId="165" fontId="0" fillId="0" borderId="0" xfId="2" applyNumberFormat="1" applyFont="1"/>
    <xf numFmtId="165" fontId="0" fillId="0" borderId="0" xfId="2" applyNumberFormat="1" applyFont="1" applyFill="1" applyBorder="1"/>
    <xf numFmtId="9" fontId="0" fillId="0" borderId="0" xfId="0" applyNumberForma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/>
    <xf numFmtId="9" fontId="2" fillId="0" borderId="0" xfId="0" applyNumberFormat="1" applyFont="1" applyAlignment="1">
      <alignment horizontal="center"/>
    </xf>
    <xf numFmtId="1" fontId="0" fillId="0" borderId="0" xfId="0" applyNumberFormat="1"/>
    <xf numFmtId="0" fontId="0" fillId="0" borderId="0" xfId="0" applyAlignment="1">
      <alignment horizontal="right"/>
    </xf>
    <xf numFmtId="0" fontId="0" fillId="0" borderId="0" xfId="0" applyFont="1"/>
    <xf numFmtId="9" fontId="3" fillId="0" borderId="0" xfId="0" applyNumberFormat="1" applyFont="1" applyAlignment="1">
      <alignment horizontal="left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55"/>
  <sheetViews>
    <sheetView tabSelected="1" workbookViewId="0">
      <selection activeCell="C51" sqref="C51"/>
    </sheetView>
  </sheetViews>
  <sheetFormatPr defaultRowHeight="15"/>
  <sheetData>
    <row r="1" spans="1:22" ht="18.75">
      <c r="A1" s="1" t="s">
        <v>0</v>
      </c>
      <c r="B1" s="2"/>
      <c r="C1" s="2"/>
      <c r="D1" s="2"/>
      <c r="E1" s="2"/>
      <c r="F1" s="2"/>
      <c r="G1" s="2"/>
      <c r="H1" s="2"/>
      <c r="I1" s="2"/>
      <c r="K1" s="2"/>
      <c r="L1" s="2"/>
      <c r="P1" s="3"/>
      <c r="Q1" s="3"/>
      <c r="R1" s="3"/>
      <c r="S1" s="4"/>
      <c r="U1" s="2"/>
      <c r="V1" s="2"/>
    </row>
    <row r="2" spans="1:22" ht="18.75">
      <c r="A2" s="1" t="s">
        <v>1</v>
      </c>
      <c r="B2" s="5"/>
      <c r="C2" s="5"/>
      <c r="D2" s="5"/>
      <c r="E2" s="5"/>
      <c r="F2" s="5"/>
      <c r="G2" s="5"/>
      <c r="H2" s="5"/>
      <c r="I2" s="5"/>
      <c r="K2" s="2"/>
      <c r="L2" s="2"/>
      <c r="P2" s="3"/>
      <c r="Q2" s="3"/>
      <c r="R2" s="3"/>
      <c r="S2" s="4"/>
      <c r="U2" s="2"/>
      <c r="V2" s="2"/>
    </row>
    <row r="3" spans="1:22">
      <c r="B3" s="5"/>
      <c r="C3" s="2"/>
      <c r="D3" s="5" t="s">
        <v>2</v>
      </c>
      <c r="E3" s="5"/>
      <c r="F3" s="5"/>
      <c r="G3" s="2"/>
      <c r="H3" s="5" t="s">
        <v>3</v>
      </c>
      <c r="I3" s="5"/>
      <c r="K3" s="2"/>
      <c r="L3" s="2"/>
      <c r="M3" s="5" t="s">
        <v>4</v>
      </c>
      <c r="P3" s="3"/>
      <c r="Q3" s="6" t="s">
        <v>5</v>
      </c>
      <c r="R3" s="3"/>
      <c r="S3" s="4"/>
      <c r="U3" s="5" t="s">
        <v>6</v>
      </c>
      <c r="V3" s="2"/>
    </row>
    <row r="4" spans="1:22">
      <c r="B4" s="5"/>
      <c r="C4" s="2"/>
      <c r="D4" s="2" t="s">
        <v>7</v>
      </c>
      <c r="E4" s="7" t="s">
        <v>8</v>
      </c>
      <c r="F4" s="5"/>
      <c r="G4" s="5"/>
      <c r="H4" s="2" t="s">
        <v>7</v>
      </c>
      <c r="I4" s="7" t="s">
        <v>8</v>
      </c>
      <c r="K4" s="2"/>
      <c r="L4" s="2"/>
      <c r="M4" t="s">
        <v>7</v>
      </c>
      <c r="N4" s="2" t="s">
        <v>8</v>
      </c>
      <c r="P4" s="3"/>
      <c r="Q4" s="3" t="s">
        <v>7</v>
      </c>
      <c r="R4" s="8" t="s">
        <v>8</v>
      </c>
      <c r="S4" s="4"/>
      <c r="U4" s="2" t="s">
        <v>7</v>
      </c>
      <c r="V4" s="2" t="s">
        <v>8</v>
      </c>
    </row>
    <row r="5" spans="1:22">
      <c r="B5" s="5"/>
      <c r="C5" s="5"/>
      <c r="D5" s="2" t="s">
        <v>9</v>
      </c>
      <c r="E5" s="2" t="s">
        <v>10</v>
      </c>
      <c r="F5" s="5"/>
      <c r="G5" s="5"/>
      <c r="H5" s="7" t="s">
        <v>9</v>
      </c>
      <c r="I5" s="7" t="s">
        <v>10</v>
      </c>
      <c r="K5" s="2"/>
      <c r="L5" s="2"/>
      <c r="M5" t="s">
        <v>9</v>
      </c>
      <c r="N5" s="2" t="s">
        <v>10</v>
      </c>
      <c r="P5" s="3"/>
      <c r="Q5" s="3" t="s">
        <v>9</v>
      </c>
      <c r="R5" s="8" t="s">
        <v>10</v>
      </c>
      <c r="S5" s="4"/>
      <c r="U5" s="2" t="s">
        <v>9</v>
      </c>
      <c r="V5" s="2" t="s">
        <v>10</v>
      </c>
    </row>
    <row r="6" spans="1:22">
      <c r="B6" s="5" t="s">
        <v>11</v>
      </c>
      <c r="C6" s="7" t="s">
        <v>12</v>
      </c>
      <c r="D6" s="2" t="s">
        <v>13</v>
      </c>
      <c r="E6" s="7" t="s">
        <v>12</v>
      </c>
      <c r="F6" s="5"/>
      <c r="G6" s="7" t="s">
        <v>12</v>
      </c>
      <c r="H6" s="2" t="s">
        <v>13</v>
      </c>
      <c r="I6" s="7" t="s">
        <v>12</v>
      </c>
      <c r="K6" s="2" t="s">
        <v>11</v>
      </c>
      <c r="L6" s="2" t="s">
        <v>12</v>
      </c>
      <c r="M6" s="2" t="s">
        <v>13</v>
      </c>
      <c r="N6" s="2" t="s">
        <v>12</v>
      </c>
      <c r="P6" s="3" t="s">
        <v>12</v>
      </c>
      <c r="Q6" s="2" t="s">
        <v>13</v>
      </c>
      <c r="R6" s="8" t="s">
        <v>12</v>
      </c>
      <c r="S6" s="4"/>
      <c r="T6" t="s">
        <v>12</v>
      </c>
      <c r="U6" s="2" t="s">
        <v>13</v>
      </c>
      <c r="V6" s="2" t="s">
        <v>12</v>
      </c>
    </row>
    <row r="7" spans="1:22">
      <c r="B7" s="2"/>
      <c r="C7" s="2"/>
      <c r="D7" s="2"/>
      <c r="E7" s="2"/>
      <c r="F7" s="2"/>
      <c r="G7" s="2"/>
      <c r="H7" s="2"/>
      <c r="I7" s="2"/>
      <c r="K7" s="2"/>
      <c r="L7" s="2"/>
      <c r="N7" s="2"/>
      <c r="P7" s="3"/>
      <c r="Q7" s="3"/>
      <c r="R7" s="3"/>
      <c r="S7" s="4"/>
      <c r="U7" s="2"/>
      <c r="V7" s="2"/>
    </row>
    <row r="8" spans="1:22">
      <c r="B8" s="2">
        <v>2012</v>
      </c>
      <c r="C8" s="2">
        <v>406</v>
      </c>
      <c r="D8" s="2"/>
      <c r="E8" s="9">
        <f>C8*(0.03-0.021+1)</f>
        <v>409.65399999999994</v>
      </c>
      <c r="F8" s="2"/>
      <c r="G8" s="2">
        <v>6350</v>
      </c>
      <c r="H8" s="2"/>
      <c r="I8" s="9">
        <f>(0.03-0.012+1)*G8</f>
        <v>6464.3</v>
      </c>
      <c r="K8" s="2">
        <v>2012</v>
      </c>
      <c r="L8" s="10">
        <v>833.61925647476141</v>
      </c>
      <c r="M8" s="11"/>
      <c r="N8" s="10">
        <v>847</v>
      </c>
      <c r="P8" s="12">
        <v>667.78803612004799</v>
      </c>
      <c r="Q8" s="3"/>
      <c r="R8" s="12">
        <v>674</v>
      </c>
      <c r="S8" s="13"/>
      <c r="T8" s="14">
        <v>1706.0772783135901</v>
      </c>
      <c r="U8" s="2"/>
      <c r="V8" s="2">
        <v>1725</v>
      </c>
    </row>
    <row r="9" spans="1:22">
      <c r="B9" s="2"/>
      <c r="C9" s="2"/>
      <c r="D9" s="2"/>
      <c r="E9" s="9"/>
      <c r="F9" s="2"/>
      <c r="G9" s="2"/>
      <c r="H9" s="2"/>
      <c r="I9" s="9"/>
      <c r="K9" s="2"/>
      <c r="L9" s="10"/>
      <c r="M9" s="11"/>
      <c r="N9" s="10"/>
      <c r="P9" s="12"/>
      <c r="Q9" s="3"/>
      <c r="R9" s="12"/>
      <c r="S9" s="13"/>
      <c r="T9" s="14"/>
      <c r="U9" s="2"/>
      <c r="V9" s="2"/>
    </row>
    <row r="10" spans="1:22">
      <c r="B10" s="2">
        <v>2013</v>
      </c>
      <c r="C10" s="2">
        <v>415</v>
      </c>
      <c r="D10" s="15">
        <f>(C10/C8)-1</f>
        <v>2.2167487684729092E-2</v>
      </c>
      <c r="E10" s="9">
        <f>E8*1.03</f>
        <v>421.94361999999995</v>
      </c>
      <c r="F10" s="2"/>
      <c r="G10" s="2">
        <v>6495</v>
      </c>
      <c r="H10" s="15">
        <f>(G10/G8)-1</f>
        <v>2.2834645669291387E-2</v>
      </c>
      <c r="I10" s="9">
        <f>I8*1.03</f>
        <v>6658.2290000000003</v>
      </c>
      <c r="K10" s="2">
        <v>2013</v>
      </c>
      <c r="L10" s="10">
        <v>833.51001321388696</v>
      </c>
      <c r="M10" s="16">
        <f>(L10/L8)-1</f>
        <v>-1.310469498226885E-4</v>
      </c>
      <c r="N10" s="10">
        <f>N8*1.03</f>
        <v>872.41</v>
      </c>
      <c r="P10" s="12">
        <v>683.23248655897078</v>
      </c>
      <c r="Q10" s="17">
        <f>RATE(1,,-P8,P10)</f>
        <v>2.3127773490309065E-2</v>
      </c>
      <c r="R10" s="12">
        <f>R8*1.03</f>
        <v>694.22</v>
      </c>
      <c r="S10" s="13"/>
      <c r="T10" s="14">
        <v>1733.30632441539</v>
      </c>
      <c r="U10" s="15">
        <f>T10/T8-1</f>
        <v>1.5960030912969492E-2</v>
      </c>
      <c r="V10" s="9">
        <f>V8*1.03</f>
        <v>1776.75</v>
      </c>
    </row>
    <row r="11" spans="1:22">
      <c r="B11" s="2"/>
      <c r="C11" s="2"/>
      <c r="D11" s="15"/>
      <c r="E11" s="9"/>
      <c r="F11" s="2"/>
      <c r="G11" s="2"/>
      <c r="H11" s="15"/>
      <c r="I11" s="9"/>
      <c r="K11" s="2"/>
      <c r="L11" s="10"/>
      <c r="M11" s="16"/>
      <c r="N11" s="10"/>
      <c r="P11" s="12"/>
      <c r="Q11" s="17"/>
      <c r="R11" s="12"/>
      <c r="S11" s="13"/>
      <c r="T11" s="14"/>
      <c r="U11" s="15"/>
      <c r="V11" s="9"/>
    </row>
    <row r="12" spans="1:22">
      <c r="B12" s="2">
        <v>2014</v>
      </c>
      <c r="C12" s="2">
        <v>424</v>
      </c>
      <c r="D12" s="15">
        <f>(C12/C10)-1</f>
        <v>2.168674698795181E-2</v>
      </c>
      <c r="E12" s="9">
        <f>E10*1.03</f>
        <v>434.60192859999995</v>
      </c>
      <c r="F12" s="2"/>
      <c r="G12" s="2">
        <v>6628</v>
      </c>
      <c r="H12" s="15">
        <f>(G12/G10)-1</f>
        <v>2.0477290223248623E-2</v>
      </c>
      <c r="I12" s="9">
        <f>I10*1.03</f>
        <v>6857.9758700000002</v>
      </c>
      <c r="K12" s="2">
        <v>2014</v>
      </c>
      <c r="L12" s="10">
        <v>836.6128134045772</v>
      </c>
      <c r="M12" s="16">
        <f>(L12/L10)-1</f>
        <v>3.7225709847519273E-3</v>
      </c>
      <c r="N12" s="10">
        <f>N10*1.03</f>
        <v>898.58230000000003</v>
      </c>
      <c r="P12" s="12">
        <v>698.6238207664984</v>
      </c>
      <c r="Q12" s="17">
        <f>RATE(1,,-P10,P12)</f>
        <v>2.2527228301224944E-2</v>
      </c>
      <c r="R12" s="12">
        <f>R10*1.03</f>
        <v>715.04660000000001</v>
      </c>
      <c r="S12" s="13"/>
      <c r="T12" s="14">
        <v>1768.62812409249</v>
      </c>
      <c r="U12" s="15">
        <f>T12/T10-1</f>
        <v>2.0378278887901224E-2</v>
      </c>
      <c r="V12" s="9">
        <f>V10*1.03</f>
        <v>1830.0525</v>
      </c>
    </row>
    <row r="13" spans="1:22">
      <c r="B13" s="2"/>
      <c r="C13" s="2"/>
      <c r="D13" s="15"/>
      <c r="E13" s="9"/>
      <c r="F13" s="2"/>
      <c r="G13" s="2"/>
      <c r="H13" s="15"/>
      <c r="I13" s="9"/>
      <c r="K13" s="2"/>
      <c r="L13" s="10"/>
      <c r="M13" s="16"/>
      <c r="N13" s="10"/>
      <c r="P13" s="12"/>
      <c r="Q13" s="17"/>
      <c r="R13" s="12"/>
      <c r="S13" s="13"/>
      <c r="T13" s="14"/>
      <c r="U13" s="15"/>
      <c r="V13" s="9"/>
    </row>
    <row r="14" spans="1:22">
      <c r="B14" s="2">
        <v>2015</v>
      </c>
      <c r="C14" s="2">
        <v>433</v>
      </c>
      <c r="D14" s="15">
        <f>(C14/C12)-1</f>
        <v>2.1226415094339535E-2</v>
      </c>
      <c r="E14" s="9">
        <f>E12*1.03</f>
        <v>447.63998645799995</v>
      </c>
      <c r="F14" s="2"/>
      <c r="G14" s="2">
        <v>6742</v>
      </c>
      <c r="H14" s="15">
        <f>(G14/G12)-1</f>
        <v>1.7199758599879322E-2</v>
      </c>
      <c r="I14" s="9">
        <f>I12*1.03</f>
        <v>7063.7151461000003</v>
      </c>
      <c r="K14" s="2">
        <v>2015</v>
      </c>
      <c r="L14" s="10">
        <v>838.77928764711976</v>
      </c>
      <c r="M14" s="16">
        <f>(L14/L12)-1</f>
        <v>2.5895781272176066E-3</v>
      </c>
      <c r="N14" s="10">
        <f>N12*1.03</f>
        <v>925.53976900000009</v>
      </c>
      <c r="P14" s="12">
        <v>713.93443275570041</v>
      </c>
      <c r="Q14" s="17">
        <f>RATE(1,,-P12,P14)</f>
        <v>2.1915387844067425E-2</v>
      </c>
      <c r="R14" s="12">
        <f>R12*1.03</f>
        <v>736.49799800000005</v>
      </c>
      <c r="S14" s="13"/>
      <c r="T14" s="14">
        <v>1810.15582887458</v>
      </c>
      <c r="U14" s="15">
        <f>T14/T12-1</f>
        <v>2.3480178911775784E-2</v>
      </c>
      <c r="V14" s="9">
        <f>V12*1.03</f>
        <v>1884.9540750000001</v>
      </c>
    </row>
    <row r="15" spans="1:22">
      <c r="B15" s="2"/>
      <c r="C15" s="2"/>
      <c r="D15" s="15"/>
      <c r="E15" s="9"/>
      <c r="F15" s="2"/>
      <c r="G15" s="2"/>
      <c r="H15" s="15"/>
      <c r="I15" s="9"/>
      <c r="K15" s="2"/>
      <c r="L15" s="10"/>
      <c r="M15" s="16"/>
      <c r="N15" s="10"/>
      <c r="P15" s="12"/>
      <c r="Q15" s="17"/>
      <c r="R15" s="12"/>
      <c r="S15" s="13"/>
      <c r="T15" s="14"/>
      <c r="U15" s="15"/>
      <c r="V15" s="9"/>
    </row>
    <row r="16" spans="1:22">
      <c r="B16" s="2">
        <v>2016</v>
      </c>
      <c r="C16" s="2">
        <v>442</v>
      </c>
      <c r="D16" s="15">
        <f>(C16/C14)-1</f>
        <v>2.0785219399538146E-2</v>
      </c>
      <c r="E16" s="9">
        <f>E14*1.03</f>
        <v>461.06918605173996</v>
      </c>
      <c r="F16" s="2"/>
      <c r="G16" s="2">
        <v>6861</v>
      </c>
      <c r="H16" s="15">
        <f>(G16/G14)-1</f>
        <v>1.7650548798576082E-2</v>
      </c>
      <c r="I16" s="9">
        <f>I14*1.03</f>
        <v>7275.6266004830004</v>
      </c>
      <c r="K16" s="2">
        <v>2016</v>
      </c>
      <c r="L16" s="10">
        <v>846.88855394252346</v>
      </c>
      <c r="M16" s="16">
        <f>(L16/L14)-1</f>
        <v>9.6679381749533722E-3</v>
      </c>
      <c r="N16" s="10">
        <f>N14*1.03</f>
        <v>953.30596207000008</v>
      </c>
      <c r="P16" s="12">
        <v>729.16934508179042</v>
      </c>
      <c r="Q16" s="17">
        <f>RATE(1,,-P14,P16)</f>
        <v>2.1339371834588644E-2</v>
      </c>
      <c r="R16" s="12">
        <f>R14*1.03</f>
        <v>758.59293794000007</v>
      </c>
      <c r="S16" s="13"/>
      <c r="T16" s="14">
        <v>1848.03485458196</v>
      </c>
      <c r="U16" s="15">
        <f>T16/T14-1</f>
        <v>2.0925836937988995E-2</v>
      </c>
      <c r="V16" s="9">
        <f>V14*1.03</f>
        <v>1941.5026972500002</v>
      </c>
    </row>
    <row r="17" spans="2:22">
      <c r="B17" s="2"/>
      <c r="C17" s="2"/>
      <c r="D17" s="15"/>
      <c r="E17" s="9"/>
      <c r="F17" s="2"/>
      <c r="G17" s="2"/>
      <c r="H17" s="15"/>
      <c r="I17" s="9"/>
      <c r="K17" s="2"/>
      <c r="L17" s="10"/>
      <c r="M17" s="16"/>
      <c r="N17" s="10"/>
      <c r="P17" s="12"/>
      <c r="Q17" s="17"/>
      <c r="R17" s="12"/>
      <c r="S17" s="13"/>
      <c r="T17" s="14"/>
      <c r="U17" s="15"/>
      <c r="V17" s="9"/>
    </row>
    <row r="18" spans="2:22">
      <c r="B18" s="2">
        <v>2017</v>
      </c>
      <c r="C18" s="2">
        <v>452</v>
      </c>
      <c r="D18" s="15">
        <f>(C18/C16)-1</f>
        <v>2.2624434389140191E-2</v>
      </c>
      <c r="E18" s="9">
        <f>E16*1.03</f>
        <v>474.90126163329217</v>
      </c>
      <c r="F18" s="2"/>
      <c r="G18" s="2">
        <v>6949</v>
      </c>
      <c r="H18" s="15">
        <f>(G18/G16)-1</f>
        <v>1.2826118641597439E-2</v>
      </c>
      <c r="I18" s="9">
        <f>I16*1.03</f>
        <v>7493.8953984974905</v>
      </c>
      <c r="K18" s="2">
        <v>2017</v>
      </c>
      <c r="L18" s="10">
        <v>855.67333455822711</v>
      </c>
      <c r="M18" s="16">
        <f>(L18/L16)-1</f>
        <v>1.0373006666352769E-2</v>
      </c>
      <c r="N18" s="10">
        <f>N16*1.03</f>
        <v>981.90514093210015</v>
      </c>
      <c r="P18" s="12">
        <v>744.32765440750075</v>
      </c>
      <c r="Q18" s="17">
        <f>RATE(1,,-P16,P18)</f>
        <v>2.0788462142508322E-2</v>
      </c>
      <c r="R18" s="12">
        <f>R16*1.03</f>
        <v>781.35072607820007</v>
      </c>
      <c r="S18" s="13"/>
      <c r="T18" s="14">
        <v>1884.08097374614</v>
      </c>
      <c r="U18" s="15">
        <f>T18/T16-1</f>
        <v>1.9505107858116544E-2</v>
      </c>
      <c r="V18" s="9">
        <f>V16*1.03</f>
        <v>1999.7477781675002</v>
      </c>
    </row>
    <row r="19" spans="2:22">
      <c r="B19" s="2"/>
      <c r="C19" s="2"/>
      <c r="D19" s="15"/>
      <c r="E19" s="9"/>
      <c r="F19" s="2"/>
      <c r="G19" s="2"/>
      <c r="H19" s="15"/>
      <c r="I19" s="9"/>
      <c r="K19" s="2"/>
      <c r="L19" s="10"/>
      <c r="M19" s="16"/>
      <c r="N19" s="10"/>
      <c r="P19" s="12"/>
      <c r="Q19" s="17"/>
      <c r="R19" s="12"/>
      <c r="S19" s="13"/>
      <c r="T19" s="14"/>
      <c r="U19" s="15"/>
      <c r="V19" s="9"/>
    </row>
    <row r="20" spans="2:22">
      <c r="B20" s="2">
        <v>2018</v>
      </c>
      <c r="C20" s="2">
        <v>461</v>
      </c>
      <c r="D20" s="15">
        <f>(C20/C18)-1</f>
        <v>1.9911504424778848E-2</v>
      </c>
      <c r="E20" s="9">
        <f>E18*1.03</f>
        <v>489.14829948229095</v>
      </c>
      <c r="F20" s="2"/>
      <c r="G20" s="2">
        <v>7035</v>
      </c>
      <c r="H20" s="15">
        <f>(G20/G18)-1</f>
        <v>1.237588142178736E-2</v>
      </c>
      <c r="I20" s="9">
        <f>I18*1.03</f>
        <v>7718.7122604524156</v>
      </c>
      <c r="K20" s="2">
        <v>2018</v>
      </c>
      <c r="L20" s="10">
        <v>872.36197939603289</v>
      </c>
      <c r="M20" s="16">
        <f>(L20/L18)-1</f>
        <v>1.9503523323444405E-2</v>
      </c>
      <c r="N20" s="10">
        <f>N18*1.03</f>
        <v>1011.3622951600632</v>
      </c>
      <c r="P20" s="12">
        <v>759.37652743424007</v>
      </c>
      <c r="Q20" s="17">
        <f>RATE(1,,-P18,P20)</f>
        <v>2.0218075920769758E-2</v>
      </c>
      <c r="R20" s="12">
        <f>R18*1.03</f>
        <v>804.79124786054604</v>
      </c>
      <c r="S20" s="13"/>
      <c r="T20" s="14">
        <v>1921.92476716908</v>
      </c>
      <c r="U20" s="15">
        <f>T20/T18-1</f>
        <v>2.0086075890727084E-2</v>
      </c>
      <c r="V20" s="9">
        <f>V18*1.03</f>
        <v>2059.7402115125251</v>
      </c>
    </row>
    <row r="21" spans="2:22">
      <c r="B21" s="2"/>
      <c r="C21" s="2"/>
      <c r="D21" s="15"/>
      <c r="E21" s="9"/>
      <c r="F21" s="2"/>
      <c r="G21" s="2"/>
      <c r="H21" s="15"/>
      <c r="I21" s="9"/>
      <c r="K21" s="2"/>
      <c r="L21" s="10"/>
      <c r="M21" s="16"/>
      <c r="N21" s="10"/>
      <c r="P21" s="12"/>
      <c r="Q21" s="17"/>
      <c r="R21" s="12"/>
      <c r="S21" s="13"/>
      <c r="T21" s="14"/>
      <c r="U21" s="15"/>
      <c r="V21" s="9"/>
    </row>
    <row r="22" spans="2:22">
      <c r="B22" s="2">
        <v>2019</v>
      </c>
      <c r="C22" s="2">
        <v>471</v>
      </c>
      <c r="D22" s="15">
        <f>(C22/C20)-1</f>
        <v>2.1691973969631295E-2</v>
      </c>
      <c r="E22" s="9">
        <f>E20*1.03</f>
        <v>503.82274846675972</v>
      </c>
      <c r="F22" s="2"/>
      <c r="G22" s="2">
        <v>7126</v>
      </c>
      <c r="H22" s="15">
        <f>(G22/G20)-1</f>
        <v>1.2935323383084674E-2</v>
      </c>
      <c r="I22" s="9">
        <f>I20*1.03</f>
        <v>7950.273628265988</v>
      </c>
      <c r="K22" s="2">
        <v>2019</v>
      </c>
      <c r="L22" s="10">
        <v>888.65152262155277</v>
      </c>
      <c r="M22" s="16">
        <f>(L22/L20)-1</f>
        <v>1.8672917447408288E-2</v>
      </c>
      <c r="N22" s="10">
        <f>N20*1.03</f>
        <v>1041.7031640148653</v>
      </c>
      <c r="P22" s="12">
        <v>774.33280236869632</v>
      </c>
      <c r="Q22" s="17">
        <f>RATE(1,,-P20,P22)</f>
        <v>1.9695466470355669E-2</v>
      </c>
      <c r="R22" s="12">
        <f>R20*1.03</f>
        <v>828.93498529636247</v>
      </c>
      <c r="S22" s="13"/>
      <c r="T22" s="14">
        <v>1961.5225109939799</v>
      </c>
      <c r="U22" s="15">
        <f>T22/T20-1</f>
        <v>2.0603170582595531E-2</v>
      </c>
      <c r="V22" s="9">
        <f>V20*1.03</f>
        <v>2121.5324178579008</v>
      </c>
    </row>
    <row r="23" spans="2:22">
      <c r="B23" s="2"/>
      <c r="C23" s="2"/>
      <c r="D23" s="15"/>
      <c r="E23" s="9"/>
      <c r="F23" s="2"/>
      <c r="G23" s="2"/>
      <c r="H23" s="15"/>
      <c r="I23" s="9"/>
      <c r="K23" s="2"/>
      <c r="L23" s="10"/>
      <c r="M23" s="16"/>
      <c r="N23" s="10"/>
      <c r="P23" s="12"/>
      <c r="Q23" s="17"/>
      <c r="R23" s="12"/>
      <c r="S23" s="13"/>
      <c r="T23" s="14"/>
      <c r="U23" s="15"/>
      <c r="V23" s="9"/>
    </row>
    <row r="24" spans="2:22">
      <c r="B24" s="2">
        <v>2020</v>
      </c>
      <c r="C24" s="2">
        <v>481</v>
      </c>
      <c r="D24" s="15">
        <f>(C24/C22)-1</f>
        <v>2.1231422505307851E-2</v>
      </c>
      <c r="E24" s="9">
        <f>E22*1.03</f>
        <v>518.93743092076249</v>
      </c>
      <c r="F24" s="2"/>
      <c r="G24" s="2">
        <v>7225</v>
      </c>
      <c r="H24" s="15">
        <f>(G24/G22)-1</f>
        <v>1.3892786977266258E-2</v>
      </c>
      <c r="I24" s="9">
        <f>I22*1.03</f>
        <v>8188.7818371139674</v>
      </c>
      <c r="K24" s="2">
        <v>2020</v>
      </c>
      <c r="L24" s="10">
        <v>901.29275062216323</v>
      </c>
      <c r="M24" s="16">
        <f>(L24/L22)-1</f>
        <v>1.4225180150840622E-2</v>
      </c>
      <c r="N24" s="10">
        <f>N22*1.03</f>
        <v>1072.9542589353111</v>
      </c>
      <c r="P24" s="12">
        <v>792.48048676064718</v>
      </c>
      <c r="Q24" s="17">
        <f>RATE(1,,-P22,P24)</f>
        <v>2.3436543481609964E-2</v>
      </c>
      <c r="R24" s="12">
        <f>R22*1.03</f>
        <v>853.80303485525337</v>
      </c>
      <c r="S24" s="13"/>
      <c r="T24" s="14">
        <v>2003.94606815253</v>
      </c>
      <c r="U24" s="15">
        <f>T24/T22-1</f>
        <v>2.1627871676605182E-2</v>
      </c>
      <c r="V24" s="9">
        <f>V22*1.03</f>
        <v>2185.178390393638</v>
      </c>
    </row>
    <row r="25" spans="2:22">
      <c r="B25" s="2"/>
      <c r="C25" s="2"/>
      <c r="D25" s="15"/>
      <c r="E25" s="9"/>
      <c r="F25" s="2"/>
      <c r="G25" s="2"/>
      <c r="H25" s="15"/>
      <c r="I25" s="9"/>
      <c r="K25" s="2"/>
      <c r="L25" s="10"/>
      <c r="M25" s="16"/>
      <c r="N25" s="10"/>
      <c r="P25" s="12"/>
      <c r="Q25" s="17"/>
      <c r="R25" s="12"/>
      <c r="S25" s="13"/>
      <c r="T25" s="14"/>
      <c r="U25" s="15"/>
      <c r="V25" s="9"/>
    </row>
    <row r="26" spans="2:22">
      <c r="B26" s="2">
        <v>2021</v>
      </c>
      <c r="C26" s="2">
        <v>491</v>
      </c>
      <c r="D26" s="15">
        <f>(C26/C24)-1</f>
        <v>2.079002079002068E-2</v>
      </c>
      <c r="E26" s="9">
        <f>E24*1.03</f>
        <v>534.50555384838538</v>
      </c>
      <c r="F26" s="2"/>
      <c r="G26" s="2">
        <v>7321</v>
      </c>
      <c r="H26" s="15">
        <f>(G26/G24)-1</f>
        <v>1.3287197231833803E-2</v>
      </c>
      <c r="I26" s="9">
        <f>I24*1.03</f>
        <v>8434.4452922273867</v>
      </c>
      <c r="K26" s="2">
        <v>2021</v>
      </c>
      <c r="L26" s="10">
        <v>913.44107765605554</v>
      </c>
      <c r="M26" s="16">
        <f>(L26/L24)-1</f>
        <v>1.3478780369093446E-2</v>
      </c>
      <c r="N26" s="10">
        <f>N24*1.03</f>
        <v>1105.1428867033706</v>
      </c>
      <c r="P26" s="12">
        <v>810.67442202075176</v>
      </c>
      <c r="Q26" s="17">
        <f>RATE(1,,-P24,P26)</f>
        <v>2.2958212301825039E-2</v>
      </c>
      <c r="R26" s="12">
        <f>R24*1.03</f>
        <v>879.41712590091095</v>
      </c>
      <c r="S26" s="13"/>
      <c r="T26" s="14">
        <v>2037.1610689607301</v>
      </c>
      <c r="U26" s="15">
        <f>T26/T24-1</f>
        <v>1.6574797763305948E-2</v>
      </c>
      <c r="V26" s="9">
        <f>V24*1.03</f>
        <v>2250.7337421054472</v>
      </c>
    </row>
    <row r="27" spans="2:22">
      <c r="B27" s="2"/>
      <c r="C27" s="2"/>
      <c r="D27" s="15"/>
      <c r="E27" s="9"/>
      <c r="F27" s="2"/>
      <c r="G27" s="2"/>
      <c r="H27" s="15"/>
      <c r="I27" s="9"/>
      <c r="K27" s="2"/>
      <c r="L27" s="10"/>
      <c r="M27" s="16"/>
      <c r="N27" s="10"/>
      <c r="P27" s="12"/>
      <c r="Q27" s="17"/>
      <c r="R27" s="12"/>
      <c r="S27" s="13"/>
      <c r="T27" s="14"/>
      <c r="U27" s="15"/>
      <c r="V27" s="9"/>
    </row>
    <row r="28" spans="2:22">
      <c r="B28" s="2">
        <v>2022</v>
      </c>
      <c r="C28" s="2">
        <v>501</v>
      </c>
      <c r="D28" s="15">
        <f>(C28/C26)-1</f>
        <v>2.0366598778004175E-2</v>
      </c>
      <c r="E28" s="9">
        <f>E26*1.03</f>
        <v>550.54072046383692</v>
      </c>
      <c r="F28" s="2"/>
      <c r="G28" s="2">
        <v>7292</v>
      </c>
      <c r="H28" s="15">
        <v>0</v>
      </c>
      <c r="I28" s="9">
        <f>I26*1.03</f>
        <v>8687.4786509942078</v>
      </c>
      <c r="K28" s="2">
        <v>2022</v>
      </c>
      <c r="L28" s="10">
        <v>923.42135215015105</v>
      </c>
      <c r="M28" s="16">
        <f>(L28/L26)-1</f>
        <v>1.0926018917066349E-2</v>
      </c>
      <c r="N28" s="10">
        <f>N26*1.03</f>
        <v>1138.2971733044717</v>
      </c>
      <c r="P28" s="12">
        <v>828.91749882827071</v>
      </c>
      <c r="Q28" s="17">
        <f>RATE(1,,-P26,P28)</f>
        <v>2.2503580120419864E-2</v>
      </c>
      <c r="R28" s="12">
        <f>R26*1.03</f>
        <v>905.79963967793833</v>
      </c>
      <c r="S28" s="13"/>
      <c r="T28" s="14">
        <v>2077.0823877698799</v>
      </c>
      <c r="U28" s="15">
        <f>T28/T26-1</f>
        <v>1.9596545122235298E-2</v>
      </c>
      <c r="V28" s="9">
        <f>V26*1.03</f>
        <v>2318.2557543686107</v>
      </c>
    </row>
    <row r="29" spans="2:22">
      <c r="B29" s="2"/>
      <c r="C29" s="2"/>
      <c r="D29" s="15"/>
      <c r="E29" s="9"/>
      <c r="F29" s="2"/>
      <c r="G29" s="2"/>
      <c r="H29" s="15"/>
      <c r="I29" s="9"/>
      <c r="K29" s="2"/>
      <c r="L29" s="10"/>
      <c r="M29" s="16"/>
      <c r="N29" s="10"/>
      <c r="P29" s="12"/>
      <c r="Q29" s="17"/>
      <c r="R29" s="12"/>
      <c r="S29" s="13"/>
      <c r="T29" s="14"/>
      <c r="U29" s="15"/>
      <c r="V29" s="9"/>
    </row>
    <row r="30" spans="2:22">
      <c r="B30" s="2">
        <v>2023</v>
      </c>
      <c r="C30" s="2">
        <v>512</v>
      </c>
      <c r="D30" s="15">
        <f>(C30/C28)-1</f>
        <v>2.1956087824351211E-2</v>
      </c>
      <c r="E30" s="9">
        <f>E28*1.03</f>
        <v>567.05694207775207</v>
      </c>
      <c r="F30" s="2"/>
      <c r="G30" s="2">
        <v>7375</v>
      </c>
      <c r="H30" s="15">
        <f>(G30/G28)-1</f>
        <v>1.1382336807460147E-2</v>
      </c>
      <c r="I30" s="9">
        <f>I28*1.03</f>
        <v>8948.1030105240334</v>
      </c>
      <c r="K30" s="2">
        <v>2023</v>
      </c>
      <c r="L30" s="10">
        <v>936.59835251657955</v>
      </c>
      <c r="M30" s="16">
        <f>(L30/L28)-1</f>
        <v>1.4269759233687118E-2</v>
      </c>
      <c r="N30" s="10">
        <f>N28*1.03</f>
        <v>1172.4460885036058</v>
      </c>
      <c r="P30" s="12">
        <v>847.18370106986538</v>
      </c>
      <c r="Q30" s="17">
        <f>RATE(1,,-P28,P30)</f>
        <v>2.2036212611526752E-2</v>
      </c>
      <c r="R30" s="12">
        <f>R28*1.03</f>
        <v>932.97362886827648</v>
      </c>
      <c r="S30" s="13"/>
      <c r="T30" s="14">
        <v>2117.0906238306202</v>
      </c>
      <c r="U30" s="15">
        <f>T30/T28-1</f>
        <v>1.9261747293373599E-2</v>
      </c>
      <c r="V30" s="9">
        <f>V28*1.03</f>
        <v>2387.8034269996692</v>
      </c>
    </row>
    <row r="31" spans="2:22">
      <c r="B31" s="2"/>
      <c r="C31" s="2"/>
      <c r="D31" s="15"/>
      <c r="E31" s="9"/>
      <c r="F31" s="2"/>
      <c r="G31" s="2"/>
      <c r="H31" s="15"/>
      <c r="I31" s="9"/>
      <c r="K31" s="2"/>
      <c r="L31" s="10"/>
      <c r="M31" s="16"/>
      <c r="N31" s="10"/>
      <c r="P31" s="12"/>
      <c r="Q31" s="17"/>
      <c r="R31" s="12"/>
      <c r="S31" s="13"/>
      <c r="T31" s="14"/>
      <c r="U31" s="15"/>
      <c r="V31" s="9"/>
    </row>
    <row r="32" spans="2:22">
      <c r="B32" s="2">
        <v>2024</v>
      </c>
      <c r="C32" s="2">
        <v>522</v>
      </c>
      <c r="D32" s="15">
        <f>(C32/C30)-1</f>
        <v>1.953125E-2</v>
      </c>
      <c r="E32" s="9">
        <f>E30*1.03</f>
        <v>584.06865034008467</v>
      </c>
      <c r="F32" s="2"/>
      <c r="G32" s="2">
        <v>7455</v>
      </c>
      <c r="H32" s="15">
        <f>(G32/G30)-1</f>
        <v>1.0847457627118695E-2</v>
      </c>
      <c r="I32" s="9">
        <f>I30*1.03</f>
        <v>9216.5461008397542</v>
      </c>
      <c r="K32" s="2">
        <v>2024</v>
      </c>
      <c r="L32" s="10">
        <v>952.42273951376467</v>
      </c>
      <c r="M32" s="16">
        <f>(L32/L30)-1</f>
        <v>1.6895595592994583E-2</v>
      </c>
      <c r="N32" s="10">
        <f>N30*1.03</f>
        <v>1207.6194711587141</v>
      </c>
      <c r="P32" s="12">
        <v>865.50482621739468</v>
      </c>
      <c r="Q32" s="17">
        <f>RATE(1,,-P30,P32)</f>
        <v>2.1625917878722728E-2</v>
      </c>
      <c r="R32" s="12">
        <f>R30*1.03</f>
        <v>960.96283773432481</v>
      </c>
      <c r="S32" s="13"/>
      <c r="T32" s="14">
        <v>2161.0970001369301</v>
      </c>
      <c r="U32" s="15">
        <f>T32/T30-1</f>
        <v>2.0786250626666947E-2</v>
      </c>
      <c r="V32" s="9">
        <f>V30*1.03</f>
        <v>2459.4375298096593</v>
      </c>
    </row>
    <row r="33" spans="2:22">
      <c r="B33" s="2"/>
      <c r="C33" s="2"/>
      <c r="D33" s="15"/>
      <c r="E33" s="9"/>
      <c r="F33" s="2"/>
      <c r="G33" s="2"/>
      <c r="H33" s="15"/>
      <c r="I33" s="9"/>
      <c r="K33" s="2"/>
      <c r="L33" s="10"/>
      <c r="M33" s="16"/>
      <c r="N33" s="10"/>
      <c r="P33" s="12"/>
      <c r="Q33" s="17"/>
      <c r="R33" s="12"/>
      <c r="S33" s="13"/>
      <c r="T33" s="14"/>
      <c r="U33" s="15"/>
      <c r="V33" s="9"/>
    </row>
    <row r="34" spans="2:22">
      <c r="B34" s="2">
        <v>2025</v>
      </c>
      <c r="C34" s="2">
        <v>533</v>
      </c>
      <c r="D34" s="15">
        <f>(C34/C32)-1</f>
        <v>2.1072796934865856E-2</v>
      </c>
      <c r="E34" s="9">
        <f>E32*1.03</f>
        <v>601.59070985028723</v>
      </c>
      <c r="F34" s="2"/>
      <c r="G34" s="2">
        <v>7530</v>
      </c>
      <c r="H34" s="15">
        <f>(G34/G32)-1</f>
        <v>1.0060362173038184E-2</v>
      </c>
      <c r="I34" s="9">
        <f>I32*1.03</f>
        <v>9493.0424838649469</v>
      </c>
      <c r="K34" s="2">
        <v>2025</v>
      </c>
      <c r="L34" s="10">
        <v>968.77291927670615</v>
      </c>
      <c r="M34" s="16">
        <f>(L34/L32)-1</f>
        <v>1.7166935526222948E-2</v>
      </c>
      <c r="N34" s="10">
        <f>N32*1.03</f>
        <v>1243.8480552934755</v>
      </c>
      <c r="P34" s="12">
        <v>883.85485815751917</v>
      </c>
      <c r="Q34" s="17">
        <f>RATE(1,,-P32,P34)</f>
        <v>2.1201536241365022E-2</v>
      </c>
      <c r="R34" s="12">
        <f>R32*1.03</f>
        <v>989.79172286635458</v>
      </c>
      <c r="S34" s="13"/>
      <c r="T34" s="14">
        <v>2198.4093505474498</v>
      </c>
      <c r="U34" s="15">
        <f>T34/T32-1</f>
        <v>1.7265467680606328E-2</v>
      </c>
      <c r="V34" s="9">
        <f>V32*1.03</f>
        <v>2533.220655703949</v>
      </c>
    </row>
    <row r="35" spans="2:22">
      <c r="B35" s="2"/>
      <c r="C35" s="2"/>
      <c r="D35" s="15"/>
      <c r="E35" s="9"/>
      <c r="F35" s="2"/>
      <c r="G35" s="2"/>
      <c r="H35" s="15"/>
      <c r="I35" s="9"/>
      <c r="K35" s="2"/>
      <c r="L35" s="10"/>
      <c r="M35" s="16"/>
      <c r="N35" s="10"/>
      <c r="P35" s="12"/>
      <c r="Q35" s="17"/>
      <c r="R35" s="12"/>
      <c r="S35" s="13"/>
      <c r="T35" s="14"/>
      <c r="U35" s="15"/>
      <c r="V35" s="9"/>
    </row>
    <row r="36" spans="2:22">
      <c r="B36" s="2">
        <v>2026</v>
      </c>
      <c r="C36" s="2">
        <v>544</v>
      </c>
      <c r="D36" s="15">
        <f>(C36/C34)-1</f>
        <v>2.063789868667909E-2</v>
      </c>
      <c r="E36" s="9">
        <f>E34*1.03</f>
        <v>619.63843114579583</v>
      </c>
      <c r="F36" s="2"/>
      <c r="G36" s="2">
        <v>7606</v>
      </c>
      <c r="H36" s="15">
        <f>(G36/G34)-1</f>
        <v>1.00929614873837E-2</v>
      </c>
      <c r="I36" s="9">
        <f>I34*1.03</f>
        <v>9777.8337583808952</v>
      </c>
      <c r="K36" s="2">
        <v>2026</v>
      </c>
      <c r="L36" s="10">
        <v>986.01446142089378</v>
      </c>
      <c r="M36" s="16">
        <f>(L36/L34)-1</f>
        <v>1.7797299863687721E-2</v>
      </c>
      <c r="N36" s="10">
        <f>N34*1.03</f>
        <v>1281.1634969522797</v>
      </c>
      <c r="P36" s="12">
        <v>902.21067145616291</v>
      </c>
      <c r="Q36" s="17">
        <f>RATE(1,,-P34,P36)</f>
        <v>2.0767904514218918E-2</v>
      </c>
      <c r="R36" s="12">
        <f>R34*1.03</f>
        <v>1019.4854745523453</v>
      </c>
      <c r="S36" s="13"/>
      <c r="T36" s="14">
        <v>2239.8627396756901</v>
      </c>
      <c r="U36" s="15">
        <f>T36/T34-1</f>
        <v>1.8856082975592159E-2</v>
      </c>
      <c r="V36" s="9">
        <f>V34*1.03</f>
        <v>2609.2172753750674</v>
      </c>
    </row>
    <row r="37" spans="2:22">
      <c r="B37" s="2"/>
      <c r="C37" s="2"/>
      <c r="D37" s="15"/>
      <c r="E37" s="9"/>
      <c r="F37" s="2"/>
      <c r="G37" s="2"/>
      <c r="H37" s="15"/>
      <c r="I37" s="9"/>
      <c r="K37" s="2"/>
      <c r="L37" s="10"/>
      <c r="M37" s="16"/>
      <c r="N37" s="10"/>
      <c r="P37" s="12"/>
      <c r="Q37" s="17"/>
      <c r="R37" s="12"/>
      <c r="S37" s="13"/>
      <c r="T37" s="14"/>
      <c r="U37" s="15"/>
      <c r="V37" s="9"/>
    </row>
    <row r="38" spans="2:22">
      <c r="B38" s="2">
        <v>2027</v>
      </c>
      <c r="C38" s="2">
        <v>556</v>
      </c>
      <c r="D38" s="15">
        <f>(C38/C36)-1</f>
        <v>2.2058823529411686E-2</v>
      </c>
      <c r="E38" s="9">
        <f>E36*1.03</f>
        <v>638.22758408016978</v>
      </c>
      <c r="F38" s="2"/>
      <c r="G38" s="2">
        <v>7680</v>
      </c>
      <c r="H38" s="15">
        <f>(G38/G36)-1</f>
        <v>9.7291611885352847E-3</v>
      </c>
      <c r="I38" s="9">
        <f>I36*1.03</f>
        <v>10071.168771132323</v>
      </c>
      <c r="K38" s="2">
        <v>2027</v>
      </c>
      <c r="L38" s="10">
        <v>1003.7880687759376</v>
      </c>
      <c r="M38" s="16">
        <f>(L38/L36)-1</f>
        <v>1.8025706569689826E-2</v>
      </c>
      <c r="N38" s="10">
        <f>N36*1.03</f>
        <v>1319.5984018608481</v>
      </c>
      <c r="P38" s="12">
        <v>920.60695426444215</v>
      </c>
      <c r="Q38" s="17">
        <f>RATE(1,,-P36,P38)</f>
        <v>2.0390229677274403E-2</v>
      </c>
      <c r="R38" s="12">
        <f>R36*1.03</f>
        <v>1050.0700387889158</v>
      </c>
      <c r="S38" s="13"/>
      <c r="T38" s="14">
        <v>2278.9382401213902</v>
      </c>
      <c r="U38" s="15">
        <f>T38/T36-1</f>
        <v>1.744548884783792E-2</v>
      </c>
      <c r="V38" s="9">
        <f>V36*1.03</f>
        <v>2687.4937936363194</v>
      </c>
    </row>
    <row r="39" spans="2:22">
      <c r="B39" s="2"/>
      <c r="C39" s="2"/>
      <c r="D39" s="15"/>
      <c r="E39" s="9"/>
      <c r="F39" s="2"/>
      <c r="G39" s="2"/>
      <c r="H39" s="15"/>
      <c r="I39" s="9"/>
      <c r="K39" s="2"/>
      <c r="L39" s="10"/>
      <c r="M39" s="16"/>
      <c r="N39" s="10"/>
      <c r="P39" s="12"/>
      <c r="Q39" s="17"/>
      <c r="R39" s="12"/>
      <c r="S39" s="13"/>
      <c r="T39" s="14"/>
      <c r="U39" s="15"/>
      <c r="V39" s="9"/>
    </row>
    <row r="40" spans="2:22">
      <c r="B40" s="2">
        <v>2028</v>
      </c>
      <c r="C40" s="2">
        <v>567</v>
      </c>
      <c r="D40" s="15">
        <f>(C40/C38)-1</f>
        <v>1.9784172661870603E-2</v>
      </c>
      <c r="E40" s="9">
        <f>E38*1.03</f>
        <v>657.37441160257492</v>
      </c>
      <c r="F40" s="2"/>
      <c r="G40" s="2">
        <v>7710</v>
      </c>
      <c r="H40" s="15">
        <f>(G40/G38)-1</f>
        <v>3.90625E-3</v>
      </c>
      <c r="I40" s="9">
        <f>I38*1.03</f>
        <v>10373.303834266293</v>
      </c>
      <c r="K40" s="2">
        <v>2028</v>
      </c>
      <c r="L40" s="10">
        <v>1034.1411828805597</v>
      </c>
      <c r="M40" s="16">
        <f>(L40/L38)-1</f>
        <v>3.0238568328109228E-2</v>
      </c>
      <c r="N40" s="10">
        <f>N38*1.03</f>
        <v>1359.1863539166736</v>
      </c>
      <c r="P40" s="12">
        <v>939.01769046901927</v>
      </c>
      <c r="Q40" s="17">
        <f>RATE(1,,-P38,P40)</f>
        <v>1.9998476135004894E-2</v>
      </c>
      <c r="R40" s="12">
        <f>R38*1.03</f>
        <v>1081.5721399525833</v>
      </c>
      <c r="S40" s="13"/>
      <c r="T40" s="14">
        <v>2324.55154149995</v>
      </c>
      <c r="U40" s="15">
        <f>T40/T38-1</f>
        <v>2.0015154678404201E-2</v>
      </c>
      <c r="V40" s="9">
        <f>V38*1.03</f>
        <v>2768.118607445409</v>
      </c>
    </row>
    <row r="41" spans="2:22">
      <c r="B41" s="2"/>
      <c r="C41" s="2"/>
      <c r="D41" s="15"/>
      <c r="E41" s="9"/>
      <c r="F41" s="2"/>
      <c r="G41" s="2"/>
      <c r="H41" s="15"/>
      <c r="I41" s="9"/>
      <c r="K41" s="2"/>
      <c r="L41" s="10"/>
      <c r="M41" s="16"/>
      <c r="N41" s="10"/>
      <c r="P41" s="12"/>
      <c r="Q41" s="17"/>
      <c r="R41" s="12"/>
      <c r="S41" s="13"/>
      <c r="T41" s="14"/>
      <c r="U41" s="15"/>
      <c r="V41" s="9"/>
    </row>
    <row r="42" spans="2:22">
      <c r="B42" s="2">
        <v>2029</v>
      </c>
      <c r="C42" s="2">
        <v>579</v>
      </c>
      <c r="D42" s="15">
        <f>(C42/C40)-1</f>
        <v>2.1164021164021163E-2</v>
      </c>
      <c r="E42" s="9">
        <f>E40*1.03</f>
        <v>677.09564395065217</v>
      </c>
      <c r="F42" s="2"/>
      <c r="G42" s="2">
        <v>7779</v>
      </c>
      <c r="H42" s="15">
        <f>(G42/G40)-1</f>
        <v>8.9494163424124196E-3</v>
      </c>
      <c r="I42" s="9">
        <f>I40*1.03</f>
        <v>10684.502949294281</v>
      </c>
      <c r="K42" s="2">
        <v>2029</v>
      </c>
      <c r="L42" s="10">
        <v>1052.5153966230866</v>
      </c>
      <c r="M42" s="16">
        <f>(L42/L40)-1</f>
        <v>1.7767606635049837E-2</v>
      </c>
      <c r="N42" s="10">
        <f>N40*1.03</f>
        <v>1399.9619445341739</v>
      </c>
      <c r="P42" s="12">
        <v>957.4284266735956</v>
      </c>
      <c r="Q42" s="17">
        <f>RATE(1,,-P40,P42)</f>
        <v>1.9606378443605899E-2</v>
      </c>
      <c r="R42" s="12">
        <f>R40*1.03</f>
        <v>1114.0193041511609</v>
      </c>
      <c r="S42" s="13"/>
      <c r="T42" s="14">
        <v>2358.8815982204301</v>
      </c>
      <c r="U42" s="15">
        <f>T42/T40-1</f>
        <v>1.4768464414571802E-2</v>
      </c>
      <c r="V42" s="9">
        <f>V40*1.03</f>
        <v>2851.1621656687712</v>
      </c>
    </row>
    <row r="43" spans="2:22">
      <c r="B43" s="2"/>
      <c r="C43" s="2"/>
      <c r="D43" s="15"/>
      <c r="E43" s="9"/>
      <c r="F43" s="2"/>
      <c r="G43" s="2"/>
      <c r="H43" s="15"/>
      <c r="I43" s="9"/>
      <c r="K43" s="2"/>
      <c r="L43" s="10"/>
      <c r="M43" s="16"/>
      <c r="N43" s="10"/>
      <c r="P43" s="12"/>
      <c r="Q43" s="17"/>
      <c r="R43" s="12"/>
      <c r="S43" s="13"/>
      <c r="T43" s="14"/>
      <c r="U43" s="15"/>
      <c r="V43" s="9"/>
    </row>
    <row r="44" spans="2:22">
      <c r="B44" s="2">
        <v>2030</v>
      </c>
      <c r="C44" s="2">
        <v>591</v>
      </c>
      <c r="D44" s="15">
        <f>(C44/C42)-1</f>
        <v>2.0725388601036343E-2</v>
      </c>
      <c r="E44" s="9">
        <f>E42*1.03</f>
        <v>697.40851326917175</v>
      </c>
      <c r="F44" s="2"/>
      <c r="G44" s="2">
        <v>7850</v>
      </c>
      <c r="H44" s="15">
        <f>(G44/G42)-1</f>
        <v>9.1271371641599153E-3</v>
      </c>
      <c r="I44" s="9">
        <f>I42*1.03</f>
        <v>11005.038037773111</v>
      </c>
      <c r="K44" s="2">
        <v>2030</v>
      </c>
      <c r="L44" s="10">
        <v>1072.0361163026173</v>
      </c>
      <c r="M44" s="16">
        <f>(L44/L42)-1</f>
        <v>1.8546730757726948E-2</v>
      </c>
      <c r="N44" s="10">
        <f>N42*1.03</f>
        <v>1441.9608028701991</v>
      </c>
      <c r="P44" s="12">
        <v>975.81892812335536</v>
      </c>
      <c r="Q44" s="17">
        <f>RATE(1,,-P42,P44)</f>
        <v>1.9208225844780935E-2</v>
      </c>
      <c r="R44" s="12">
        <f>R42*1.03</f>
        <v>1147.4398832756958</v>
      </c>
      <c r="S44" s="13"/>
      <c r="T44" s="14">
        <v>2400.3992940878102</v>
      </c>
      <c r="U44" s="15">
        <f>T44/T42-1</f>
        <v>1.7600584912232042E-2</v>
      </c>
      <c r="V44" s="9">
        <f>V42*1.03</f>
        <v>2936.6970306388343</v>
      </c>
    </row>
    <row r="45" spans="2:22">
      <c r="B45" s="2"/>
      <c r="C45" s="2"/>
      <c r="D45" s="2"/>
      <c r="E45" s="2"/>
      <c r="F45" s="2"/>
      <c r="G45" s="2"/>
      <c r="H45" s="2"/>
      <c r="I45" s="2"/>
      <c r="K45" s="2"/>
      <c r="L45" s="2"/>
      <c r="P45" s="3"/>
      <c r="Q45" s="3"/>
      <c r="R45" s="3"/>
      <c r="S45" s="3"/>
      <c r="U45" s="2"/>
      <c r="V45" s="2"/>
    </row>
    <row r="46" spans="2:22">
      <c r="B46" s="2"/>
      <c r="C46" s="2"/>
      <c r="D46" s="18">
        <f>SUM(D10:D44)</f>
        <v>0.37941226342567758</v>
      </c>
      <c r="E46" s="18"/>
      <c r="F46" s="18"/>
      <c r="G46" s="18"/>
      <c r="H46" s="18">
        <f>SUM(H10:H44)</f>
        <v>0.2175746337366733</v>
      </c>
      <c r="I46" s="2"/>
      <c r="K46" s="2"/>
      <c r="L46" s="2"/>
      <c r="M46" s="19">
        <f>SUM(M10:M44)</f>
        <v>0.25373666971847431</v>
      </c>
      <c r="N46" s="19"/>
      <c r="O46" s="19"/>
      <c r="P46" s="19"/>
      <c r="Q46" s="19">
        <f>SUM(Q10:Q44)</f>
        <v>0.38334498325417815</v>
      </c>
      <c r="R46" s="19"/>
      <c r="S46" s="19"/>
      <c r="T46" s="19"/>
      <c r="U46" s="19">
        <f>SUM(U10:U44)</f>
        <v>0.34473713597350608</v>
      </c>
      <c r="V46" s="19"/>
    </row>
    <row r="47" spans="2:22">
      <c r="B47" s="2" t="s">
        <v>14</v>
      </c>
      <c r="C47" s="2"/>
      <c r="D47" s="15">
        <f>D46/18</f>
        <v>2.1078459079204311E-2</v>
      </c>
      <c r="E47" s="18">
        <v>0.03</v>
      </c>
      <c r="F47" s="18"/>
      <c r="G47" s="18"/>
      <c r="H47" s="15">
        <f>H46/18</f>
        <v>1.2087479652037405E-2</v>
      </c>
      <c r="I47" s="18"/>
      <c r="K47" s="2"/>
      <c r="L47" s="2"/>
      <c r="M47" s="20">
        <f>M46/18</f>
        <v>1.409648165102635E-2</v>
      </c>
      <c r="P47" s="3"/>
      <c r="Q47" s="21">
        <f>Q46/18</f>
        <v>2.1296943514121008E-2</v>
      </c>
      <c r="R47" s="3"/>
      <c r="S47" s="4"/>
      <c r="U47" s="15">
        <f>U46/18</f>
        <v>1.9152063109639225E-2</v>
      </c>
      <c r="V47" s="2"/>
    </row>
    <row r="48" spans="2:22">
      <c r="B48" s="2"/>
      <c r="C48" s="2"/>
      <c r="D48" s="2"/>
      <c r="E48" s="2"/>
      <c r="F48" s="2"/>
      <c r="G48" s="2"/>
      <c r="H48" s="2"/>
      <c r="I48" s="2"/>
      <c r="K48" s="2"/>
      <c r="L48" s="2"/>
      <c r="P48" s="3"/>
      <c r="Q48" s="3"/>
      <c r="R48" s="3"/>
      <c r="S48" s="4"/>
      <c r="U48" s="2"/>
      <c r="V48" s="2"/>
    </row>
    <row r="49" spans="1:22" ht="18.75">
      <c r="A49" t="s">
        <v>49</v>
      </c>
      <c r="B49" s="2"/>
      <c r="C49" s="2"/>
      <c r="D49" s="2"/>
      <c r="E49" s="2"/>
      <c r="F49" s="23" t="s">
        <v>24</v>
      </c>
      <c r="G49" s="2"/>
      <c r="H49" s="2"/>
      <c r="I49" s="2"/>
      <c r="K49" s="2"/>
      <c r="L49" s="2"/>
      <c r="P49" s="3"/>
      <c r="Q49" s="3"/>
      <c r="R49" s="3"/>
      <c r="S49" s="4"/>
      <c r="U49" s="2"/>
      <c r="V49" s="2"/>
    </row>
    <row r="50" spans="1:22">
      <c r="B50" s="2"/>
      <c r="C50" s="2"/>
      <c r="D50" s="2"/>
      <c r="E50" s="2"/>
      <c r="F50" s="2"/>
      <c r="G50" s="2"/>
      <c r="H50" s="2"/>
      <c r="I50" s="2"/>
      <c r="K50" s="2"/>
      <c r="L50" s="2"/>
      <c r="P50" s="3"/>
      <c r="Q50" s="3"/>
      <c r="R50" s="3"/>
      <c r="S50" s="4"/>
      <c r="U50" s="2"/>
      <c r="V50" s="2"/>
    </row>
    <row r="51" spans="1:22">
      <c r="B51" s="2"/>
      <c r="C51" s="2"/>
      <c r="D51" s="2"/>
      <c r="E51" s="2"/>
      <c r="F51" s="2"/>
      <c r="G51" s="2"/>
      <c r="H51" s="2"/>
      <c r="I51" s="2"/>
      <c r="K51" s="2"/>
      <c r="L51" s="2"/>
      <c r="P51" s="3"/>
      <c r="Q51" s="3"/>
      <c r="R51" s="3"/>
      <c r="S51" s="4"/>
      <c r="U51" s="2"/>
      <c r="V51" s="2"/>
    </row>
    <row r="52" spans="1:22">
      <c r="B52" s="2"/>
      <c r="C52" s="2"/>
      <c r="D52" s="2"/>
      <c r="E52" s="2"/>
      <c r="F52" s="2"/>
      <c r="G52" s="2"/>
      <c r="H52" s="2"/>
      <c r="I52" s="2"/>
      <c r="K52" s="2"/>
      <c r="L52" s="2"/>
      <c r="P52" s="3"/>
      <c r="Q52" s="3"/>
      <c r="R52" s="3"/>
      <c r="S52" s="4"/>
      <c r="U52" s="2"/>
      <c r="V52" s="2"/>
    </row>
    <row r="53" spans="1:22">
      <c r="B53" s="2"/>
      <c r="C53" s="2"/>
      <c r="D53" s="2"/>
      <c r="E53" s="2"/>
      <c r="F53" s="2"/>
      <c r="G53" s="2"/>
      <c r="H53" s="2"/>
      <c r="I53" s="2"/>
      <c r="K53" s="2"/>
      <c r="L53" s="2"/>
      <c r="P53" s="3"/>
      <c r="Q53" s="3"/>
      <c r="R53" s="3"/>
      <c r="S53" s="4"/>
      <c r="U53" s="2"/>
      <c r="V53" s="2"/>
    </row>
    <row r="54" spans="1:22">
      <c r="B54" s="2"/>
      <c r="C54" s="2"/>
      <c r="D54" s="2"/>
      <c r="E54" s="2"/>
      <c r="F54" s="2"/>
      <c r="G54" s="2"/>
      <c r="H54" s="2"/>
      <c r="I54" s="2"/>
      <c r="K54" s="2"/>
      <c r="L54" s="2"/>
      <c r="P54" s="3"/>
      <c r="Q54" s="3"/>
      <c r="R54" s="3"/>
      <c r="S54" s="4"/>
      <c r="U54" s="2"/>
      <c r="V54" s="2"/>
    </row>
    <row r="55" spans="1:22">
      <c r="B55" s="2"/>
      <c r="C55" s="2"/>
      <c r="D55" s="2"/>
      <c r="E55" s="2"/>
      <c r="F55" s="2"/>
      <c r="G55" s="2"/>
      <c r="H55" s="2"/>
      <c r="I55" s="2"/>
      <c r="K55" s="2"/>
      <c r="L55" s="2"/>
      <c r="P55" s="3"/>
      <c r="Q55" s="3"/>
      <c r="R55" s="3"/>
      <c r="S55" s="4"/>
      <c r="U55" s="2"/>
      <c r="V55" s="2"/>
    </row>
  </sheetData>
  <phoneticPr fontId="0" type="noConversion"/>
  <pageMargins left="0.7" right="0.7" top="0.75" bottom="0.75" header="0.3" footer="0.3"/>
  <pageSetup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1"/>
  <sheetViews>
    <sheetView topLeftCell="A23" workbookViewId="0">
      <selection activeCell="J34" sqref="J34"/>
    </sheetView>
  </sheetViews>
  <sheetFormatPr defaultRowHeight="15"/>
  <cols>
    <col min="2" max="4" width="9.140625" style="2"/>
    <col min="5" max="5" width="9.85546875" style="2" bestFit="1" customWidth="1"/>
    <col min="6" max="7" width="9.140625" style="2"/>
  </cols>
  <sheetData>
    <row r="1" spans="1:13" ht="18.75">
      <c r="A1" s="1" t="s">
        <v>15</v>
      </c>
    </row>
    <row r="2" spans="1:13" ht="18.75">
      <c r="A2" s="1" t="s">
        <v>22</v>
      </c>
    </row>
    <row r="3" spans="1:13" ht="18.75">
      <c r="A3" s="1" t="s">
        <v>45</v>
      </c>
    </row>
    <row r="4" spans="1:13" ht="18.75">
      <c r="A4" s="1"/>
      <c r="E4" s="5" t="s">
        <v>2</v>
      </c>
      <c r="K4" s="5" t="s">
        <v>3</v>
      </c>
    </row>
    <row r="5" spans="1:13" ht="18.75">
      <c r="A5" s="1"/>
      <c r="D5" s="2" t="s">
        <v>9</v>
      </c>
      <c r="F5" s="2" t="s">
        <v>7</v>
      </c>
      <c r="G5" s="2" t="s">
        <v>18</v>
      </c>
      <c r="I5" s="2"/>
      <c r="J5" s="2" t="s">
        <v>9</v>
      </c>
      <c r="K5" s="2"/>
      <c r="L5" s="2" t="s">
        <v>7</v>
      </c>
      <c r="M5" s="2" t="s">
        <v>18</v>
      </c>
    </row>
    <row r="6" spans="1:13">
      <c r="C6" s="2" t="s">
        <v>9</v>
      </c>
      <c r="D6" s="2" t="s">
        <v>18</v>
      </c>
      <c r="F6" s="22">
        <v>0.03</v>
      </c>
      <c r="G6" s="22">
        <v>0.03</v>
      </c>
      <c r="I6" s="2" t="s">
        <v>9</v>
      </c>
      <c r="J6" s="2" t="s">
        <v>18</v>
      </c>
      <c r="K6" s="2"/>
      <c r="L6" s="22">
        <v>0.03</v>
      </c>
      <c r="M6" s="22">
        <v>0.03</v>
      </c>
    </row>
    <row r="7" spans="1:13">
      <c r="B7" s="2" t="s">
        <v>11</v>
      </c>
      <c r="C7" s="2" t="s">
        <v>12</v>
      </c>
      <c r="D7" s="2" t="s">
        <v>16</v>
      </c>
      <c r="E7" s="2" t="s">
        <v>17</v>
      </c>
      <c r="F7" s="2" t="s">
        <v>12</v>
      </c>
      <c r="G7" s="2" t="s">
        <v>19</v>
      </c>
      <c r="I7" s="2" t="s">
        <v>12</v>
      </c>
      <c r="J7" s="2" t="s">
        <v>16</v>
      </c>
      <c r="K7" s="2" t="s">
        <v>17</v>
      </c>
      <c r="L7" s="2" t="s">
        <v>12</v>
      </c>
      <c r="M7" s="2" t="s">
        <v>19</v>
      </c>
    </row>
    <row r="8" spans="1:13">
      <c r="I8" s="2"/>
      <c r="J8" s="2"/>
      <c r="K8" s="2"/>
      <c r="L8" s="2"/>
      <c r="M8" s="2"/>
    </row>
    <row r="9" spans="1:13">
      <c r="B9" s="2">
        <v>2012</v>
      </c>
      <c r="C9" s="2">
        <v>406</v>
      </c>
      <c r="D9" s="2">
        <v>2255</v>
      </c>
      <c r="E9" s="18">
        <f>D9*1000/(C9*8760)</f>
        <v>0.63403963380345052</v>
      </c>
      <c r="F9" s="2">
        <v>410</v>
      </c>
      <c r="G9" s="9">
        <f>(E9*F9*8760)/1000</f>
        <v>2277.2167487684724</v>
      </c>
      <c r="I9" s="2">
        <v>6350</v>
      </c>
      <c r="J9" s="2">
        <v>33984</v>
      </c>
      <c r="K9" s="18">
        <f>J9*1000/(I9*8760)</f>
        <v>0.61093733146370399</v>
      </c>
      <c r="L9" s="2">
        <v>6464</v>
      </c>
      <c r="M9" s="9">
        <f>(K9*L9*8760)/1000</f>
        <v>34594.106456692913</v>
      </c>
    </row>
    <row r="10" spans="1:13">
      <c r="B10" s="2">
        <v>2030</v>
      </c>
      <c r="C10" s="2">
        <v>591</v>
      </c>
      <c r="D10" s="2">
        <v>3381</v>
      </c>
      <c r="E10" s="18">
        <f>D10*1000/(C10*8760)</f>
        <v>0.6530607514544654</v>
      </c>
      <c r="F10" s="2">
        <v>697</v>
      </c>
      <c r="G10" s="9">
        <f>(E10*F10*8760)/1000</f>
        <v>3987.4060913705584</v>
      </c>
      <c r="I10" s="2">
        <v>7850</v>
      </c>
      <c r="J10" s="2">
        <v>43483</v>
      </c>
      <c r="K10" s="18">
        <f>J10*1000/(I10*8760)</f>
        <v>0.63233283890294623</v>
      </c>
      <c r="L10" s="2">
        <v>11005</v>
      </c>
      <c r="M10" s="9">
        <f>(K10*L10*8760)/1000</f>
        <v>60959.288535031847</v>
      </c>
    </row>
    <row r="14" spans="1:13">
      <c r="E14" s="5" t="s">
        <v>20</v>
      </c>
      <c r="K14" s="5" t="s">
        <v>5</v>
      </c>
    </row>
    <row r="15" spans="1:13">
      <c r="D15" s="2" t="s">
        <v>9</v>
      </c>
      <c r="F15" s="2" t="s">
        <v>7</v>
      </c>
      <c r="G15" s="2" t="s">
        <v>18</v>
      </c>
      <c r="I15" s="2"/>
      <c r="J15" s="2" t="s">
        <v>9</v>
      </c>
      <c r="K15" s="2"/>
      <c r="L15" s="2" t="s">
        <v>7</v>
      </c>
      <c r="M15" s="2" t="s">
        <v>18</v>
      </c>
    </row>
    <row r="16" spans="1:13">
      <c r="C16" s="2" t="s">
        <v>9</v>
      </c>
      <c r="D16" s="2" t="s">
        <v>18</v>
      </c>
      <c r="F16" s="22">
        <v>0.03</v>
      </c>
      <c r="G16" s="22">
        <v>0.03</v>
      </c>
      <c r="I16" s="2" t="s">
        <v>9</v>
      </c>
      <c r="J16" s="2" t="s">
        <v>18</v>
      </c>
      <c r="K16" s="2"/>
      <c r="L16" s="22">
        <v>0.03</v>
      </c>
      <c r="M16" s="22">
        <v>0.03</v>
      </c>
    </row>
    <row r="17" spans="1:13">
      <c r="B17" s="2" t="s">
        <v>11</v>
      </c>
      <c r="C17" s="2" t="s">
        <v>12</v>
      </c>
      <c r="D17" s="2" t="s">
        <v>16</v>
      </c>
      <c r="E17" s="2" t="s">
        <v>17</v>
      </c>
      <c r="F17" s="2" t="s">
        <v>12</v>
      </c>
      <c r="G17" s="2" t="s">
        <v>19</v>
      </c>
      <c r="I17" s="2" t="s">
        <v>12</v>
      </c>
      <c r="J17" s="2" t="s">
        <v>16</v>
      </c>
      <c r="K17" s="2" t="s">
        <v>17</v>
      </c>
      <c r="L17" s="2" t="s">
        <v>12</v>
      </c>
      <c r="M17" s="2" t="s">
        <v>19</v>
      </c>
    </row>
    <row r="18" spans="1:13">
      <c r="I18" s="2"/>
      <c r="J18" s="2"/>
      <c r="K18" s="2"/>
      <c r="L18" s="2"/>
      <c r="M18" s="2"/>
    </row>
    <row r="19" spans="1:13">
      <c r="B19" s="2">
        <v>2012</v>
      </c>
      <c r="C19" s="2">
        <v>834</v>
      </c>
      <c r="D19" s="2">
        <v>4635</v>
      </c>
      <c r="E19" s="18">
        <f>D19*1000/(C19*8760)</f>
        <v>0.63442396767517495</v>
      </c>
      <c r="F19" s="2">
        <v>847</v>
      </c>
      <c r="G19" s="9">
        <f>(E19*F19*8760)/1000</f>
        <v>4707.2482014388497</v>
      </c>
      <c r="I19" s="2">
        <v>668</v>
      </c>
      <c r="J19" s="2">
        <v>3279</v>
      </c>
      <c r="K19" s="18">
        <f>J19*1000/(I19*8760)</f>
        <v>0.56035189894184234</v>
      </c>
      <c r="L19" s="2">
        <v>674</v>
      </c>
      <c r="M19" s="9">
        <f>(K19*L19*8760)/1000</f>
        <v>3308.4520958083835</v>
      </c>
    </row>
    <row r="20" spans="1:13">
      <c r="B20" s="2">
        <v>2030</v>
      </c>
      <c r="C20" s="2">
        <v>1072</v>
      </c>
      <c r="D20" s="2">
        <v>5803</v>
      </c>
      <c r="E20" s="18">
        <f>D20*1000/(C20*8760)</f>
        <v>0.61795048728957946</v>
      </c>
      <c r="F20" s="2">
        <v>1442</v>
      </c>
      <c r="G20" s="9">
        <f>(E20*F20*8760)/1000</f>
        <v>7805.9011194029854</v>
      </c>
      <c r="I20" s="2">
        <v>976</v>
      </c>
      <c r="J20" s="2">
        <v>4551</v>
      </c>
      <c r="K20" s="18">
        <f>J20*1000/(I20*8760)</f>
        <v>0.53229564338648105</v>
      </c>
      <c r="L20" s="2">
        <v>1147</v>
      </c>
      <c r="M20" s="9">
        <f>(K20*L20*8760)/1000</f>
        <v>5348.3575819672133</v>
      </c>
    </row>
    <row r="23" spans="1:13">
      <c r="E23" s="5" t="s">
        <v>6</v>
      </c>
      <c r="K23" s="5" t="s">
        <v>21</v>
      </c>
    </row>
    <row r="24" spans="1:13">
      <c r="D24" s="2" t="s">
        <v>9</v>
      </c>
      <c r="F24" s="2" t="s">
        <v>7</v>
      </c>
      <c r="G24" s="2" t="s">
        <v>18</v>
      </c>
      <c r="I24" s="2"/>
      <c r="J24" s="2" t="s">
        <v>9</v>
      </c>
      <c r="K24" s="2"/>
      <c r="L24" s="2" t="s">
        <v>7</v>
      </c>
      <c r="M24" s="2" t="s">
        <v>18</v>
      </c>
    </row>
    <row r="25" spans="1:13">
      <c r="C25" s="2" t="s">
        <v>9</v>
      </c>
      <c r="D25" s="2" t="s">
        <v>18</v>
      </c>
      <c r="F25" s="22">
        <v>0.03</v>
      </c>
      <c r="G25" s="22">
        <v>0.03</v>
      </c>
      <c r="I25" s="2" t="s">
        <v>9</v>
      </c>
      <c r="J25" s="2" t="s">
        <v>18</v>
      </c>
      <c r="K25" s="2"/>
      <c r="L25" s="22">
        <v>0.03</v>
      </c>
      <c r="M25" s="22">
        <v>0.03</v>
      </c>
    </row>
    <row r="26" spans="1:13">
      <c r="B26" s="2" t="s">
        <v>11</v>
      </c>
      <c r="C26" s="2" t="s">
        <v>12</v>
      </c>
      <c r="D26" s="2" t="s">
        <v>16</v>
      </c>
      <c r="E26" s="2" t="s">
        <v>17</v>
      </c>
      <c r="F26" s="2" t="s">
        <v>12</v>
      </c>
      <c r="G26" s="2" t="s">
        <v>19</v>
      </c>
      <c r="I26" s="2" t="s">
        <v>12</v>
      </c>
      <c r="J26" s="2" t="s">
        <v>16</v>
      </c>
      <c r="K26" s="2" t="s">
        <v>17</v>
      </c>
      <c r="L26" s="2" t="s">
        <v>12</v>
      </c>
      <c r="M26" s="2" t="s">
        <v>19</v>
      </c>
    </row>
    <row r="27" spans="1:13">
      <c r="I27" s="2"/>
      <c r="J27" s="2"/>
      <c r="K27" s="2"/>
      <c r="L27" s="2"/>
      <c r="M27" s="2"/>
    </row>
    <row r="28" spans="1:13">
      <c r="B28" s="2">
        <v>2012</v>
      </c>
      <c r="C28" s="2">
        <v>1706</v>
      </c>
      <c r="D28" s="2">
        <v>9928</v>
      </c>
      <c r="E28" s="18">
        <f>D28*1000/(C28*8760)</f>
        <v>0.66432200078155534</v>
      </c>
      <c r="F28" s="2">
        <v>1725</v>
      </c>
      <c r="G28" s="9">
        <f>(E28*F28*8760)/1000</f>
        <v>10038.569753810083</v>
      </c>
      <c r="I28" s="2">
        <v>250</v>
      </c>
      <c r="J28" s="2">
        <v>1245</v>
      </c>
      <c r="K28" s="18">
        <f>J28*1000/(I28*8760)</f>
        <v>0.56849315068493156</v>
      </c>
      <c r="L28" s="2">
        <v>250</v>
      </c>
      <c r="M28" s="9">
        <f>(K28*L28*8760)/1000</f>
        <v>1245.0000000000002</v>
      </c>
    </row>
    <row r="29" spans="1:13">
      <c r="B29" s="2">
        <v>2030</v>
      </c>
      <c r="C29" s="2">
        <v>2400</v>
      </c>
      <c r="D29" s="2">
        <v>14263</v>
      </c>
      <c r="E29" s="18">
        <f>D29*1000/(C29*8760)</f>
        <v>0.67841514459665142</v>
      </c>
      <c r="F29" s="2">
        <v>2937</v>
      </c>
      <c r="G29" s="9">
        <f>(E29*F29*8760)/1000</f>
        <v>17454.346249999999</v>
      </c>
      <c r="I29" s="2">
        <v>250</v>
      </c>
      <c r="J29" s="2">
        <v>1245</v>
      </c>
      <c r="K29" s="18">
        <f>J29*1000/(I29*8760)</f>
        <v>0.56849315068493156</v>
      </c>
      <c r="L29" s="2">
        <v>250</v>
      </c>
      <c r="M29" s="9">
        <f>(K29*L29*8760)/1000</f>
        <v>1245.0000000000002</v>
      </c>
    </row>
    <row r="31" spans="1:13" ht="18.75">
      <c r="A31" t="s">
        <v>49</v>
      </c>
      <c r="H31" s="1" t="s">
        <v>23</v>
      </c>
    </row>
  </sheetData>
  <phoneticPr fontId="0" type="noConversion"/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54"/>
  <sheetViews>
    <sheetView topLeftCell="A42" workbookViewId="0">
      <selection activeCell="F54" sqref="F54"/>
    </sheetView>
  </sheetViews>
  <sheetFormatPr defaultRowHeight="15"/>
  <cols>
    <col min="1" max="1" width="14.42578125" customWidth="1"/>
    <col min="2" max="2" width="5" bestFit="1" customWidth="1"/>
    <col min="4" max="4" width="2.5703125" customWidth="1"/>
    <col min="7" max="7" width="11.140625" bestFit="1" customWidth="1"/>
    <col min="11" max="11" width="10.7109375" bestFit="1" customWidth="1"/>
    <col min="12" max="12" width="11" style="2" bestFit="1" customWidth="1"/>
    <col min="14" max="14" width="9.140625" style="2"/>
    <col min="15" max="15" width="11.140625" bestFit="1" customWidth="1"/>
  </cols>
  <sheetData>
    <row r="1" spans="1:16" ht="18.75">
      <c r="A1" s="1" t="s">
        <v>25</v>
      </c>
      <c r="B1" s="1"/>
      <c r="C1" s="23"/>
      <c r="E1" s="2"/>
      <c r="F1" s="2"/>
      <c r="G1" s="2"/>
      <c r="I1" s="2"/>
      <c r="J1" s="2"/>
      <c r="K1" s="2"/>
    </row>
    <row r="2" spans="1:16" ht="18.75">
      <c r="A2" s="1" t="s">
        <v>44</v>
      </c>
      <c r="B2" s="1"/>
      <c r="C2" s="23"/>
      <c r="E2" s="2"/>
      <c r="F2" s="2"/>
      <c r="G2" s="2"/>
      <c r="I2" s="2"/>
      <c r="J2" s="2"/>
      <c r="K2" s="2"/>
    </row>
    <row r="3" spans="1:16" ht="18.75">
      <c r="B3" s="1"/>
      <c r="C3" s="23"/>
      <c r="E3" s="2"/>
      <c r="F3" s="2"/>
      <c r="G3" s="2"/>
      <c r="I3" s="2"/>
      <c r="J3" s="2"/>
      <c r="K3" s="2"/>
    </row>
    <row r="4" spans="1:16" ht="18.75">
      <c r="A4" s="1" t="s">
        <v>30</v>
      </c>
      <c r="C4" s="2"/>
      <c r="E4" s="2"/>
      <c r="F4" s="2"/>
      <c r="G4" s="2"/>
      <c r="I4" s="2"/>
      <c r="J4" s="2"/>
      <c r="K4" s="2"/>
      <c r="O4" s="5" t="s">
        <v>36</v>
      </c>
    </row>
    <row r="5" spans="1:16">
      <c r="A5" s="24"/>
      <c r="B5" s="24"/>
      <c r="C5" s="5"/>
      <c r="D5" s="24"/>
      <c r="E5" s="5"/>
      <c r="F5" s="5">
        <v>2012</v>
      </c>
      <c r="G5" s="5"/>
      <c r="H5" s="24"/>
      <c r="I5" s="5"/>
      <c r="J5" s="5">
        <v>2030</v>
      </c>
      <c r="K5" s="5"/>
      <c r="O5" s="5" t="s">
        <v>37</v>
      </c>
    </row>
    <row r="6" spans="1:16">
      <c r="A6" s="24" t="s">
        <v>11</v>
      </c>
      <c r="B6" s="24"/>
      <c r="C6" s="5"/>
      <c r="D6" s="24"/>
      <c r="G6" s="5"/>
      <c r="H6" s="24"/>
      <c r="K6" s="2"/>
      <c r="L6" s="5" t="s">
        <v>32</v>
      </c>
    </row>
    <row r="7" spans="1:16">
      <c r="A7" s="24"/>
      <c r="B7" s="24"/>
      <c r="C7" s="5"/>
      <c r="D7" s="24"/>
      <c r="E7" s="5" t="s">
        <v>9</v>
      </c>
      <c r="F7" s="5" t="s">
        <v>18</v>
      </c>
      <c r="G7" s="25" t="s">
        <v>31</v>
      </c>
      <c r="H7" s="24"/>
      <c r="I7" s="5" t="s">
        <v>9</v>
      </c>
      <c r="J7" s="5" t="s">
        <v>18</v>
      </c>
      <c r="K7" s="25" t="s">
        <v>31</v>
      </c>
      <c r="L7" s="5" t="s">
        <v>33</v>
      </c>
      <c r="N7" s="5" t="s">
        <v>9</v>
      </c>
      <c r="O7" s="5" t="s">
        <v>35</v>
      </c>
      <c r="P7" s="5" t="s">
        <v>18</v>
      </c>
    </row>
    <row r="8" spans="1:16">
      <c r="A8" s="24" t="s">
        <v>26</v>
      </c>
      <c r="B8" s="24"/>
      <c r="C8" s="5"/>
      <c r="D8" s="24"/>
      <c r="E8" s="5" t="s">
        <v>12</v>
      </c>
      <c r="F8" s="5" t="s">
        <v>19</v>
      </c>
      <c r="G8" s="5" t="s">
        <v>19</v>
      </c>
      <c r="H8" s="24"/>
      <c r="I8" s="5" t="s">
        <v>12</v>
      </c>
      <c r="J8" s="5" t="s">
        <v>19</v>
      </c>
      <c r="K8" s="5" t="s">
        <v>19</v>
      </c>
      <c r="L8" s="5" t="s">
        <v>34</v>
      </c>
      <c r="N8" s="5" t="s">
        <v>12</v>
      </c>
      <c r="O8" s="5" t="s">
        <v>34</v>
      </c>
      <c r="P8" s="5" t="s">
        <v>19</v>
      </c>
    </row>
    <row r="9" spans="1:16">
      <c r="C9" s="2"/>
      <c r="E9" s="2"/>
      <c r="F9" s="2"/>
      <c r="G9" s="2"/>
      <c r="I9" s="2"/>
      <c r="J9" s="2"/>
      <c r="K9" s="2"/>
    </row>
    <row r="10" spans="1:16">
      <c r="A10" t="s">
        <v>2</v>
      </c>
      <c r="C10" s="9"/>
      <c r="D10" s="26"/>
      <c r="E10" s="9">
        <v>406</v>
      </c>
      <c r="F10" s="9">
        <v>2255</v>
      </c>
      <c r="G10" s="9">
        <f>F10*0.3</f>
        <v>676.5</v>
      </c>
      <c r="H10" s="26"/>
      <c r="I10" s="9">
        <v>591</v>
      </c>
      <c r="J10" s="9">
        <v>3381</v>
      </c>
      <c r="K10" s="9">
        <f>J10*0.3</f>
        <v>1014.3</v>
      </c>
      <c r="L10" s="18">
        <f>K10/K21</f>
        <v>4.6489563567362439E-2</v>
      </c>
      <c r="N10" s="9">
        <f>I10-E10</f>
        <v>185</v>
      </c>
      <c r="O10" s="18">
        <f>N10/N21</f>
        <v>6.3247863247863245E-2</v>
      </c>
      <c r="P10" s="26">
        <f>J10-F10</f>
        <v>1126</v>
      </c>
    </row>
    <row r="11" spans="1:16">
      <c r="C11" s="9"/>
      <c r="D11" s="26"/>
      <c r="E11" s="9"/>
      <c r="F11" s="9"/>
      <c r="G11" s="9"/>
      <c r="H11" s="26"/>
      <c r="I11" s="9"/>
      <c r="J11" s="9"/>
      <c r="K11" s="9"/>
      <c r="L11" s="18"/>
      <c r="N11" s="9"/>
      <c r="O11" s="18"/>
      <c r="P11" s="26"/>
    </row>
    <row r="12" spans="1:16">
      <c r="A12" t="s">
        <v>3</v>
      </c>
      <c r="C12" s="9"/>
      <c r="D12" s="26"/>
      <c r="E12" s="9">
        <v>6350</v>
      </c>
      <c r="F12" s="9">
        <v>33984</v>
      </c>
      <c r="G12" s="9">
        <f t="shared" ref="G12:G19" si="0">F12*0.3</f>
        <v>10195.199999999999</v>
      </c>
      <c r="H12" s="26"/>
      <c r="I12" s="9">
        <v>7850</v>
      </c>
      <c r="J12" s="9">
        <v>43483</v>
      </c>
      <c r="K12" s="9">
        <f t="shared" ref="K12:K19" si="1">J12*0.3</f>
        <v>13044.9</v>
      </c>
      <c r="L12" s="18">
        <f>K12/K21</f>
        <v>0.59790171327998254</v>
      </c>
      <c r="N12" s="9">
        <f t="shared" ref="N12:N19" si="2">I12-E12</f>
        <v>1500</v>
      </c>
      <c r="O12" s="18">
        <f>N12/N21</f>
        <v>0.51282051282051277</v>
      </c>
      <c r="P12" s="26">
        <f t="shared" ref="P12:P19" si="3">J12-F12</f>
        <v>9499</v>
      </c>
    </row>
    <row r="13" spans="1:16">
      <c r="A13" s="27" t="s">
        <v>21</v>
      </c>
      <c r="C13" s="9"/>
      <c r="D13" s="26"/>
      <c r="E13" s="9">
        <v>250</v>
      </c>
      <c r="F13" s="9">
        <v>1245</v>
      </c>
      <c r="G13" s="9">
        <f t="shared" si="0"/>
        <v>373.5</v>
      </c>
      <c r="H13" s="26"/>
      <c r="I13" s="9">
        <v>250</v>
      </c>
      <c r="J13" s="9">
        <v>1245</v>
      </c>
      <c r="K13" s="9">
        <f t="shared" si="1"/>
        <v>373.5</v>
      </c>
      <c r="L13" s="18">
        <f>K13/K21</f>
        <v>1.7119049583367713E-2</v>
      </c>
      <c r="N13" s="9">
        <f t="shared" si="2"/>
        <v>0</v>
      </c>
      <c r="O13" s="18">
        <f>N13/N21</f>
        <v>0</v>
      </c>
      <c r="P13" s="26">
        <f t="shared" si="3"/>
        <v>0</v>
      </c>
    </row>
    <row r="14" spans="1:16">
      <c r="C14" s="9"/>
      <c r="D14" s="26"/>
      <c r="E14" s="9"/>
      <c r="F14" s="9"/>
      <c r="G14" s="9"/>
      <c r="H14" s="26"/>
      <c r="I14" s="9"/>
      <c r="J14" s="9"/>
      <c r="K14" s="9"/>
      <c r="L14" s="18"/>
      <c r="N14" s="9"/>
      <c r="O14" s="18"/>
      <c r="P14" s="26"/>
    </row>
    <row r="15" spans="1:16">
      <c r="A15" t="s">
        <v>20</v>
      </c>
      <c r="C15" s="9"/>
      <c r="D15" s="26"/>
      <c r="E15" s="9">
        <v>834</v>
      </c>
      <c r="F15" s="9">
        <v>4635</v>
      </c>
      <c r="G15" s="9">
        <f t="shared" si="0"/>
        <v>1390.5</v>
      </c>
      <c r="H15" s="26"/>
      <c r="I15" s="9">
        <v>1072</v>
      </c>
      <c r="J15" s="9">
        <v>5803</v>
      </c>
      <c r="K15" s="9">
        <f>J15*0.3</f>
        <v>1740.8999999999999</v>
      </c>
      <c r="L15" s="18">
        <f>K15/K21</f>
        <v>7.9792646371311504E-2</v>
      </c>
      <c r="N15" s="9">
        <f t="shared" si="2"/>
        <v>238</v>
      </c>
      <c r="O15" s="18">
        <f>N15/N21</f>
        <v>8.1367521367521373E-2</v>
      </c>
      <c r="P15" s="26">
        <f t="shared" si="3"/>
        <v>1168</v>
      </c>
    </row>
    <row r="16" spans="1:16">
      <c r="C16" s="9"/>
      <c r="D16" s="26"/>
      <c r="E16" s="9"/>
      <c r="F16" s="9"/>
      <c r="G16" s="9"/>
      <c r="H16" s="26"/>
      <c r="I16" s="9"/>
      <c r="J16" s="9"/>
      <c r="K16" s="9"/>
      <c r="L16" s="18"/>
      <c r="N16" s="9"/>
      <c r="O16" s="18"/>
      <c r="P16" s="26"/>
    </row>
    <row r="17" spans="1:16">
      <c r="A17" t="s">
        <v>5</v>
      </c>
      <c r="C17" s="9"/>
      <c r="D17" s="26"/>
      <c r="E17" s="9">
        <v>668</v>
      </c>
      <c r="F17" s="9">
        <v>3279</v>
      </c>
      <c r="G17" s="9">
        <f t="shared" si="0"/>
        <v>983.69999999999993</v>
      </c>
      <c r="H17" s="26"/>
      <c r="I17" s="9">
        <v>976</v>
      </c>
      <c r="J17" s="9">
        <v>4551</v>
      </c>
      <c r="K17" s="9">
        <f t="shared" si="1"/>
        <v>1365.3</v>
      </c>
      <c r="L17" s="18">
        <f>K17/K21</f>
        <v>6.2577345103539322E-2</v>
      </c>
      <c r="N17" s="9">
        <f t="shared" si="2"/>
        <v>308</v>
      </c>
      <c r="O17" s="18">
        <f>N17/N21</f>
        <v>0.1052991452991453</v>
      </c>
      <c r="P17" s="26">
        <f t="shared" si="3"/>
        <v>1272</v>
      </c>
    </row>
    <row r="18" spans="1:16">
      <c r="C18" s="9"/>
      <c r="D18" s="26"/>
      <c r="E18" s="9"/>
      <c r="F18" s="9"/>
      <c r="G18" s="9"/>
      <c r="H18" s="26"/>
      <c r="I18" s="9"/>
      <c r="J18" s="9"/>
      <c r="K18" s="9"/>
      <c r="L18" s="18"/>
      <c r="N18" s="9"/>
      <c r="O18" s="18"/>
      <c r="P18" s="26"/>
    </row>
    <row r="19" spans="1:16">
      <c r="A19" t="s">
        <v>28</v>
      </c>
      <c r="C19" s="9"/>
      <c r="D19" s="26"/>
      <c r="E19" s="9">
        <v>1706</v>
      </c>
      <c r="F19" s="9">
        <v>9928</v>
      </c>
      <c r="G19" s="9">
        <f t="shared" si="0"/>
        <v>2978.4</v>
      </c>
      <c r="H19" s="26"/>
      <c r="I19" s="9">
        <v>2400</v>
      </c>
      <c r="J19" s="9">
        <v>14263</v>
      </c>
      <c r="K19" s="9">
        <f t="shared" si="1"/>
        <v>4278.8999999999996</v>
      </c>
      <c r="L19" s="18">
        <f>K19/K21</f>
        <v>0.19611968209443667</v>
      </c>
      <c r="N19" s="9">
        <f t="shared" si="2"/>
        <v>694</v>
      </c>
      <c r="O19" s="18">
        <f>N19/N21</f>
        <v>0.23726495726495728</v>
      </c>
      <c r="P19" s="26">
        <f t="shared" si="3"/>
        <v>4335</v>
      </c>
    </row>
    <row r="20" spans="1:16">
      <c r="C20" s="9"/>
      <c r="D20" s="26"/>
      <c r="E20" s="9"/>
      <c r="F20" s="9"/>
      <c r="G20" s="9"/>
      <c r="H20" s="26"/>
      <c r="I20" s="9"/>
      <c r="J20" s="9"/>
      <c r="K20" s="9"/>
    </row>
    <row r="21" spans="1:16">
      <c r="A21" t="s">
        <v>29</v>
      </c>
      <c r="C21" s="9"/>
      <c r="D21" s="26"/>
      <c r="E21" s="9">
        <f t="shared" ref="E21:K21" si="4">SUM(E10:E19)</f>
        <v>10214</v>
      </c>
      <c r="F21" s="9">
        <f t="shared" si="4"/>
        <v>55326</v>
      </c>
      <c r="G21" s="9">
        <f t="shared" si="4"/>
        <v>16597.8</v>
      </c>
      <c r="H21" s="26"/>
      <c r="I21" s="9">
        <f t="shared" si="4"/>
        <v>13139</v>
      </c>
      <c r="J21" s="9">
        <f t="shared" si="4"/>
        <v>72726</v>
      </c>
      <c r="K21" s="9">
        <f t="shared" si="4"/>
        <v>21817.799999999996</v>
      </c>
      <c r="N21" s="9">
        <f>SUM(N10:N19)</f>
        <v>2925</v>
      </c>
      <c r="P21" s="26">
        <f>SUM(P10:P19)</f>
        <v>17400</v>
      </c>
    </row>
    <row r="24" spans="1:16" ht="18.75">
      <c r="A24" s="29">
        <v>0.03</v>
      </c>
    </row>
    <row r="25" spans="1:16" ht="18.75">
      <c r="A25" s="1" t="s">
        <v>43</v>
      </c>
    </row>
    <row r="26" spans="1:16">
      <c r="C26" s="2"/>
      <c r="E26" s="2"/>
      <c r="F26" s="5">
        <v>2012</v>
      </c>
      <c r="G26" s="2"/>
      <c r="I26" s="2"/>
      <c r="J26" s="5">
        <v>2030</v>
      </c>
      <c r="K26" s="2"/>
      <c r="O26" s="5" t="s">
        <v>36</v>
      </c>
    </row>
    <row r="27" spans="1:16">
      <c r="A27" s="24"/>
      <c r="B27" s="24"/>
      <c r="C27" s="5"/>
      <c r="D27" s="24"/>
      <c r="E27" s="5"/>
      <c r="G27" s="5"/>
      <c r="H27" s="24"/>
      <c r="I27" s="5"/>
      <c r="K27" s="5"/>
      <c r="O27" s="5" t="s">
        <v>37</v>
      </c>
    </row>
    <row r="28" spans="1:16">
      <c r="A28" s="24" t="s">
        <v>11</v>
      </c>
      <c r="B28" s="24"/>
      <c r="C28" s="5"/>
      <c r="D28" s="24"/>
      <c r="E28" s="5"/>
      <c r="G28" s="5"/>
      <c r="H28" s="24"/>
      <c r="I28" s="5"/>
      <c r="K28" s="2"/>
      <c r="L28" s="5" t="s">
        <v>32</v>
      </c>
    </row>
    <row r="29" spans="1:16">
      <c r="A29" s="24"/>
      <c r="B29" s="24"/>
      <c r="C29" s="5"/>
      <c r="D29" s="24"/>
      <c r="E29" s="25">
        <v>0.03</v>
      </c>
      <c r="F29" s="5" t="s">
        <v>27</v>
      </c>
      <c r="G29" s="25" t="s">
        <v>31</v>
      </c>
      <c r="H29" s="24"/>
      <c r="I29" s="25">
        <v>0.03</v>
      </c>
      <c r="J29" s="5" t="s">
        <v>18</v>
      </c>
      <c r="K29" s="25" t="s">
        <v>31</v>
      </c>
      <c r="L29" s="5" t="s">
        <v>33</v>
      </c>
      <c r="N29" s="25">
        <v>0.03</v>
      </c>
      <c r="O29" s="5" t="s">
        <v>35</v>
      </c>
      <c r="P29" s="5" t="s">
        <v>18</v>
      </c>
    </row>
    <row r="30" spans="1:16">
      <c r="A30" s="24" t="s">
        <v>26</v>
      </c>
      <c r="B30" s="24"/>
      <c r="C30" s="5"/>
      <c r="D30" s="24"/>
      <c r="E30" s="5" t="s">
        <v>12</v>
      </c>
      <c r="F30" s="5" t="s">
        <v>19</v>
      </c>
      <c r="G30" s="5" t="s">
        <v>19</v>
      </c>
      <c r="H30" s="24"/>
      <c r="I30" s="5" t="s">
        <v>12</v>
      </c>
      <c r="J30" s="5" t="s">
        <v>19</v>
      </c>
      <c r="K30" s="5" t="s">
        <v>19</v>
      </c>
      <c r="L30" s="5" t="s">
        <v>34</v>
      </c>
      <c r="N30" s="5" t="s">
        <v>12</v>
      </c>
      <c r="O30" s="5" t="s">
        <v>34</v>
      </c>
      <c r="P30" s="5" t="s">
        <v>19</v>
      </c>
    </row>
    <row r="31" spans="1:16">
      <c r="C31" s="2"/>
      <c r="E31" s="2"/>
      <c r="F31" s="2"/>
      <c r="G31" s="2"/>
      <c r="I31" s="2"/>
      <c r="J31" s="2"/>
      <c r="K31" s="2"/>
    </row>
    <row r="32" spans="1:16">
      <c r="A32" t="s">
        <v>2</v>
      </c>
      <c r="C32" s="9"/>
      <c r="D32" s="26"/>
      <c r="E32" s="9">
        <v>410</v>
      </c>
      <c r="F32" s="9">
        <v>2275</v>
      </c>
      <c r="G32" s="9">
        <f>F32*0.3</f>
        <v>682.5</v>
      </c>
      <c r="H32" s="26"/>
      <c r="I32" s="9">
        <v>697</v>
      </c>
      <c r="J32" s="9">
        <v>3990</v>
      </c>
      <c r="K32" s="9">
        <f>J32*0.3</f>
        <v>1197</v>
      </c>
      <c r="L32" s="18">
        <f>K32/K43</f>
        <v>4.1219008264462807E-2</v>
      </c>
      <c r="N32" s="9">
        <f>I32-E32</f>
        <v>287</v>
      </c>
      <c r="O32" s="18">
        <f>N32/N43</f>
        <v>4.0377039954980307E-2</v>
      </c>
      <c r="P32" s="26">
        <f>J32-F32</f>
        <v>1715</v>
      </c>
    </row>
    <row r="33" spans="1:16">
      <c r="C33" s="9"/>
      <c r="D33" s="26"/>
      <c r="E33" s="9"/>
      <c r="F33" s="9"/>
      <c r="G33" s="9"/>
      <c r="H33" s="26"/>
      <c r="I33" s="9"/>
      <c r="J33" s="9"/>
      <c r="K33" s="9"/>
      <c r="L33" s="18"/>
      <c r="N33" s="9"/>
      <c r="O33" s="18"/>
      <c r="P33" s="26"/>
    </row>
    <row r="34" spans="1:16">
      <c r="A34" t="s">
        <v>3</v>
      </c>
      <c r="C34" s="9"/>
      <c r="D34" s="26"/>
      <c r="E34" s="9">
        <v>6464</v>
      </c>
      <c r="F34" s="9">
        <v>34596</v>
      </c>
      <c r="G34" s="9">
        <f t="shared" ref="G34:G41" si="5">F34*0.3</f>
        <v>10378.799999999999</v>
      </c>
      <c r="H34" s="26"/>
      <c r="I34" s="9">
        <v>11005</v>
      </c>
      <c r="J34" s="9">
        <v>60959</v>
      </c>
      <c r="K34" s="9">
        <f t="shared" ref="K34:K41" si="6">J34*0.3</f>
        <v>18287.7</v>
      </c>
      <c r="L34" s="18">
        <f>K34/K43</f>
        <v>0.62974173553719015</v>
      </c>
      <c r="N34" s="9">
        <f>I34-E34</f>
        <v>4541</v>
      </c>
      <c r="O34" s="18">
        <f>N34/N43</f>
        <v>0.63885762521102984</v>
      </c>
      <c r="P34" s="26">
        <f>J34-F34</f>
        <v>26363</v>
      </c>
    </row>
    <row r="35" spans="1:16">
      <c r="A35" s="27" t="s">
        <v>21</v>
      </c>
      <c r="C35" s="9"/>
      <c r="D35" s="26"/>
      <c r="E35" s="9">
        <v>250</v>
      </c>
      <c r="F35" s="9">
        <v>1245</v>
      </c>
      <c r="G35" s="9">
        <f t="shared" si="5"/>
        <v>373.5</v>
      </c>
      <c r="H35" s="26"/>
      <c r="I35" s="9">
        <v>250</v>
      </c>
      <c r="J35" s="9">
        <v>1245</v>
      </c>
      <c r="K35" s="9">
        <f t="shared" si="6"/>
        <v>373.5</v>
      </c>
      <c r="L35" s="18">
        <f>K35/K43</f>
        <v>1.2861570247933884E-2</v>
      </c>
      <c r="N35" s="9">
        <f>I38-E38</f>
        <v>0</v>
      </c>
      <c r="O35" s="18">
        <f>N35/N43</f>
        <v>0</v>
      </c>
      <c r="P35" s="26">
        <f>J38-F38</f>
        <v>0</v>
      </c>
    </row>
    <row r="36" spans="1:16">
      <c r="C36" s="9"/>
      <c r="D36" s="26"/>
      <c r="E36" s="9"/>
      <c r="F36" s="9"/>
      <c r="G36" s="9"/>
      <c r="H36" s="26"/>
      <c r="I36" s="9"/>
      <c r="J36" s="9"/>
      <c r="K36" s="9"/>
      <c r="L36" s="18"/>
      <c r="N36" s="9"/>
      <c r="O36" s="18"/>
      <c r="P36" s="26"/>
    </row>
    <row r="37" spans="1:16">
      <c r="A37" t="s">
        <v>20</v>
      </c>
      <c r="C37" s="9"/>
      <c r="D37" s="26"/>
      <c r="E37" s="9">
        <v>847</v>
      </c>
      <c r="F37" s="9">
        <v>4709</v>
      </c>
      <c r="G37" s="9">
        <f t="shared" si="5"/>
        <v>1412.7</v>
      </c>
      <c r="H37" s="26"/>
      <c r="I37" s="9">
        <v>1442</v>
      </c>
      <c r="J37" s="9">
        <v>7805</v>
      </c>
      <c r="K37" s="9">
        <f>J37*0.3</f>
        <v>2341.5</v>
      </c>
      <c r="L37" s="18">
        <f>K37/K43</f>
        <v>8.0630165289256192E-2</v>
      </c>
      <c r="N37" s="9">
        <f>I37-E37</f>
        <v>595</v>
      </c>
      <c r="O37" s="18">
        <f>N37/N43</f>
        <v>8.3708497467642098E-2</v>
      </c>
      <c r="P37" s="26">
        <f>J37-F37</f>
        <v>3096</v>
      </c>
    </row>
    <row r="38" spans="1:16">
      <c r="C38" s="9"/>
      <c r="D38" s="26"/>
      <c r="E38" s="9"/>
      <c r="F38" s="9"/>
      <c r="G38" s="9"/>
      <c r="H38" s="26"/>
      <c r="I38" s="9"/>
      <c r="J38" s="9"/>
      <c r="K38" s="9"/>
      <c r="L38" s="18"/>
      <c r="N38" s="9"/>
      <c r="O38" s="18"/>
      <c r="P38" s="26"/>
    </row>
    <row r="39" spans="1:16">
      <c r="A39" t="s">
        <v>5</v>
      </c>
      <c r="C39" s="9"/>
      <c r="D39" s="26"/>
      <c r="E39" s="9">
        <v>674</v>
      </c>
      <c r="F39" s="9">
        <v>3310</v>
      </c>
      <c r="G39" s="9">
        <f t="shared" si="5"/>
        <v>993</v>
      </c>
      <c r="H39" s="26"/>
      <c r="I39" s="9">
        <v>1147</v>
      </c>
      <c r="J39" s="9">
        <v>5351</v>
      </c>
      <c r="K39" s="9">
        <f t="shared" si="6"/>
        <v>1605.3</v>
      </c>
      <c r="L39" s="18">
        <f>K39/K43</f>
        <v>5.5278925619834711E-2</v>
      </c>
      <c r="N39" s="9">
        <f>I39-E39</f>
        <v>473</v>
      </c>
      <c r="O39" s="18">
        <f>N39/N43</f>
        <v>6.6544738323016314E-2</v>
      </c>
      <c r="P39" s="26">
        <f>J39-F39</f>
        <v>2041</v>
      </c>
    </row>
    <row r="40" spans="1:16">
      <c r="C40" s="9"/>
      <c r="D40" s="26"/>
      <c r="E40" s="9"/>
      <c r="F40" s="9"/>
      <c r="G40" s="9"/>
      <c r="H40" s="26"/>
      <c r="I40" s="9"/>
      <c r="J40" s="9"/>
      <c r="K40" s="9"/>
      <c r="L40" s="18"/>
      <c r="N40" s="9"/>
      <c r="O40" s="18"/>
      <c r="P40" s="26"/>
    </row>
    <row r="41" spans="1:16">
      <c r="A41" t="s">
        <v>28</v>
      </c>
      <c r="C41" s="9"/>
      <c r="D41" s="26"/>
      <c r="E41" s="9">
        <v>1725</v>
      </c>
      <c r="F41" s="9">
        <v>10038</v>
      </c>
      <c r="G41" s="9">
        <f t="shared" si="5"/>
        <v>3011.4</v>
      </c>
      <c r="H41" s="26"/>
      <c r="I41" s="9">
        <v>2937</v>
      </c>
      <c r="J41" s="9">
        <v>17450</v>
      </c>
      <c r="K41" s="9">
        <f t="shared" si="6"/>
        <v>5235</v>
      </c>
      <c r="L41" s="18">
        <f>K41/K43</f>
        <v>0.18026859504132231</v>
      </c>
      <c r="N41" s="9">
        <f>I41-E41</f>
        <v>1212</v>
      </c>
      <c r="O41" s="18">
        <f>N41/N43</f>
        <v>0.17051209904333145</v>
      </c>
      <c r="P41" s="26">
        <f>J41-F41</f>
        <v>7412</v>
      </c>
    </row>
    <row r="42" spans="1:16">
      <c r="C42" s="9"/>
      <c r="D42" s="26"/>
      <c r="E42" s="9"/>
      <c r="F42" s="9"/>
      <c r="G42" s="9"/>
      <c r="H42" s="26"/>
      <c r="I42" s="9"/>
      <c r="J42" s="9"/>
      <c r="K42" s="9"/>
    </row>
    <row r="43" spans="1:16">
      <c r="A43" t="s">
        <v>29</v>
      </c>
      <c r="C43" s="9"/>
      <c r="D43" s="26"/>
      <c r="E43" s="9">
        <f t="shared" ref="E43:K43" si="7">SUM(E32:E41)</f>
        <v>10370</v>
      </c>
      <c r="F43" s="9">
        <f t="shared" si="7"/>
        <v>56173</v>
      </c>
      <c r="G43" s="9">
        <f t="shared" si="7"/>
        <v>16851.900000000001</v>
      </c>
      <c r="H43" s="26"/>
      <c r="I43" s="9">
        <f t="shared" si="7"/>
        <v>17478</v>
      </c>
      <c r="J43" s="9">
        <f t="shared" si="7"/>
        <v>96800</v>
      </c>
      <c r="K43" s="9">
        <f t="shared" si="7"/>
        <v>29040</v>
      </c>
      <c r="N43" s="9">
        <f>SUM(N32:N41)</f>
        <v>7108</v>
      </c>
      <c r="P43" s="26">
        <f>SUM(P32:P41)</f>
        <v>40627</v>
      </c>
    </row>
    <row r="44" spans="1:16">
      <c r="C44" s="2"/>
      <c r="E44" s="2"/>
      <c r="F44" s="2"/>
      <c r="G44" s="2"/>
      <c r="I44" s="2"/>
      <c r="J44" s="2"/>
      <c r="K44" s="2"/>
    </row>
    <row r="45" spans="1:16" ht="18.75">
      <c r="A45" s="1" t="s">
        <v>38</v>
      </c>
    </row>
    <row r="46" spans="1:16" ht="18.75">
      <c r="A46" s="1" t="s">
        <v>39</v>
      </c>
    </row>
    <row r="47" spans="1:16" ht="18.75">
      <c r="A47" s="1" t="s">
        <v>46</v>
      </c>
    </row>
    <row r="48" spans="1:16" ht="18.75">
      <c r="A48" s="1" t="s">
        <v>47</v>
      </c>
    </row>
    <row r="49" spans="1:8" ht="18.75">
      <c r="A49" s="1" t="s">
        <v>48</v>
      </c>
      <c r="B49" t="s">
        <v>12</v>
      </c>
    </row>
    <row r="50" spans="1:8">
      <c r="A50" s="28" t="s">
        <v>40</v>
      </c>
      <c r="B50">
        <f>N21*1.16</f>
        <v>3392.9999999999995</v>
      </c>
    </row>
    <row r="51" spans="1:8">
      <c r="A51" s="28" t="s">
        <v>41</v>
      </c>
      <c r="B51" s="26">
        <f>N43*1.16</f>
        <v>8245.2799999999988</v>
      </c>
    </row>
    <row r="53" spans="1:8">
      <c r="A53" t="s">
        <v>49</v>
      </c>
    </row>
    <row r="54" spans="1:8" ht="18.75">
      <c r="H54" s="1" t="s">
        <v>42</v>
      </c>
    </row>
  </sheetData>
  <phoneticPr fontId="0" type="noConversion"/>
  <pageMargins left="0.7" right="0.7" top="0.75" bottom="0.75" header="0.3" footer="0.3"/>
  <pageSetup scale="5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Table 1</vt:lpstr>
      <vt:lpstr>Table 2</vt:lpstr>
      <vt:lpstr>Table 3</vt:lpstr>
    </vt:vector>
  </TitlesOfParts>
  <Company>DORA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INEZ G. DOMINGUEZ</dc:creator>
  <cp:lastModifiedBy>Karen Carroll</cp:lastModifiedBy>
  <cp:lastPrinted>2011-03-15T14:33:44Z</cp:lastPrinted>
  <dcterms:created xsi:type="dcterms:W3CDTF">2011-03-07T19:22:31Z</dcterms:created>
  <dcterms:modified xsi:type="dcterms:W3CDTF">2011-03-30T23:43:07Z</dcterms:modified>
</cp:coreProperties>
</file>